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2" yWindow="-12" windowWidth="9000" windowHeight="9432" tabRatio="910"/>
  </bookViews>
  <sheets>
    <sheet name="Texte" sheetId="36" r:id="rId1"/>
    <sheet name="Euribor" sheetId="22" r:id="rId2"/>
    <sheet name="Portage" sheetId="23" r:id="rId3"/>
    <sheet name="Courbe" sheetId="27" r:id="rId4"/>
    <sheet name="Portefeuille" sheetId="14" r:id="rId5"/>
    <sheet name="Students" sheetId="29" r:id="rId6"/>
    <sheet name="Réponses" sheetId="28" r:id="rId7"/>
    <sheet name="Sensi" sheetId="34" r:id="rId8"/>
    <sheet name="Risques" sheetId="33" r:id="rId9"/>
  </sheets>
  <functionGroups builtInGroupCount="17"/>
  <calcPr calcId="145621" iterateDelta="1.0000000000000001E-5" concurrentCalc="0"/>
</workbook>
</file>

<file path=xl/calcChain.xml><?xml version="1.0" encoding="utf-8"?>
<calcChain xmlns="http://schemas.openxmlformats.org/spreadsheetml/2006/main">
  <c r="AE2" i="14" l="1"/>
  <c r="Y2" i="14"/>
  <c r="E6" i="23"/>
  <c r="E5" i="23"/>
  <c r="D6" i="23"/>
  <c r="D5" i="23"/>
  <c r="K3" i="22"/>
  <c r="J3" i="22"/>
  <c r="I3" i="22"/>
  <c r="H3" i="22"/>
  <c r="G3" i="22"/>
  <c r="F3" i="22"/>
  <c r="E3" i="22"/>
  <c r="D3" i="22"/>
  <c r="C3" i="22"/>
  <c r="B3" i="22"/>
  <c r="K2" i="22"/>
  <c r="J2" i="22"/>
  <c r="I2" i="22"/>
  <c r="H2" i="22"/>
  <c r="G2" i="22"/>
  <c r="F2" i="22"/>
  <c r="E2" i="22"/>
  <c r="D2" i="22"/>
  <c r="C2" i="22"/>
  <c r="B2" i="22"/>
  <c r="K65" i="22"/>
  <c r="K66" i="22"/>
  <c r="K67" i="22"/>
  <c r="K68" i="22"/>
  <c r="K69" i="22"/>
  <c r="K62" i="22"/>
  <c r="K63" i="22"/>
  <c r="K64" i="22"/>
  <c r="K33" i="29"/>
  <c r="J33" i="29"/>
  <c r="I33" i="29"/>
  <c r="L32" i="29"/>
  <c r="H32" i="29"/>
  <c r="G32" i="29"/>
  <c r="L31" i="29"/>
  <c r="J31" i="29"/>
  <c r="L30" i="29"/>
  <c r="L43" i="29"/>
  <c r="K30" i="29"/>
  <c r="J30" i="29"/>
  <c r="G30" i="29"/>
  <c r="L29" i="29"/>
  <c r="L42" i="29"/>
  <c r="J29" i="29"/>
  <c r="J43" i="29"/>
  <c r="I29" i="29"/>
  <c r="I43" i="29"/>
  <c r="J28" i="29"/>
  <c r="J42" i="29"/>
  <c r="G28" i="29"/>
  <c r="G43" i="29"/>
  <c r="E28" i="29"/>
  <c r="L27" i="29"/>
  <c r="L40" i="29"/>
  <c r="K27" i="29"/>
  <c r="K41" i="29"/>
  <c r="J27" i="29"/>
  <c r="J41" i="29"/>
  <c r="E27" i="29"/>
  <c r="E43" i="29"/>
  <c r="L26" i="29"/>
  <c r="L39" i="29"/>
  <c r="J26" i="29"/>
  <c r="J40" i="29"/>
  <c r="H26" i="29"/>
  <c r="H41" i="29"/>
  <c r="E26" i="29"/>
  <c r="E42" i="29"/>
  <c r="L25" i="29"/>
  <c r="L38" i="29"/>
  <c r="K25" i="29"/>
  <c r="K39" i="29"/>
  <c r="J25" i="29"/>
  <c r="J39" i="29"/>
  <c r="I25" i="29"/>
  <c r="I39" i="29"/>
  <c r="L24" i="29"/>
  <c r="L37" i="29"/>
  <c r="K24" i="29"/>
  <c r="K38" i="29"/>
  <c r="J24" i="29"/>
  <c r="J38" i="29"/>
  <c r="H24" i="29"/>
  <c r="H39" i="29"/>
  <c r="E24" i="29"/>
  <c r="E40" i="29"/>
  <c r="L23" i="29"/>
  <c r="L36" i="29"/>
  <c r="I23" i="29"/>
  <c r="I37" i="29"/>
  <c r="H23" i="29"/>
  <c r="H38" i="29"/>
  <c r="F23" i="29"/>
  <c r="F39" i="29"/>
  <c r="E23" i="29"/>
  <c r="E39" i="29"/>
  <c r="L22" i="29"/>
  <c r="L35" i="29"/>
  <c r="K22" i="29"/>
  <c r="K36" i="29"/>
  <c r="J22" i="29"/>
  <c r="J36" i="29"/>
  <c r="H22" i="29"/>
  <c r="H37" i="29"/>
  <c r="G22" i="29"/>
  <c r="G37" i="29"/>
  <c r="F22" i="29"/>
  <c r="F38" i="29"/>
  <c r="E22" i="29"/>
  <c r="E38" i="29"/>
  <c r="L21" i="29"/>
  <c r="L34" i="29"/>
  <c r="K21" i="29"/>
  <c r="K35" i="29"/>
  <c r="J21" i="29"/>
  <c r="J35" i="29"/>
  <c r="I21" i="29"/>
  <c r="I35" i="29"/>
  <c r="H21" i="29"/>
  <c r="H36" i="29"/>
  <c r="G21" i="29"/>
  <c r="G36" i="29"/>
  <c r="F21" i="29"/>
  <c r="F37" i="29"/>
  <c r="E21" i="29"/>
  <c r="E37" i="29"/>
  <c r="L20" i="29"/>
  <c r="L33" i="29"/>
  <c r="K20" i="29"/>
  <c r="K34" i="29"/>
  <c r="J20" i="29"/>
  <c r="J34" i="29"/>
  <c r="I20" i="29"/>
  <c r="I34" i="29"/>
  <c r="H20" i="29"/>
  <c r="H35" i="29"/>
  <c r="G20" i="29"/>
  <c r="G35" i="29"/>
  <c r="F20" i="29"/>
  <c r="F36" i="29"/>
  <c r="E20" i="29"/>
  <c r="E36" i="29"/>
  <c r="F19" i="29"/>
  <c r="F35" i="29"/>
  <c r="G18" i="29"/>
  <c r="G33" i="29"/>
  <c r="E18" i="29"/>
  <c r="E34" i="29"/>
  <c r="J17" i="29"/>
  <c r="E17" i="29"/>
  <c r="E33" i="29"/>
  <c r="J16" i="29"/>
  <c r="H16" i="29"/>
  <c r="H31" i="29"/>
  <c r="L15" i="29"/>
  <c r="L28" i="29"/>
  <c r="L41" i="29"/>
  <c r="L14" i="29"/>
  <c r="K14" i="29"/>
  <c r="K28" i="29"/>
  <c r="K42" i="29"/>
  <c r="J14" i="29"/>
  <c r="J18" i="29"/>
  <c r="J32" i="29"/>
  <c r="I14" i="29"/>
  <c r="I28" i="29"/>
  <c r="I42" i="29"/>
  <c r="H14" i="29"/>
  <c r="H19" i="29"/>
  <c r="H34" i="29"/>
  <c r="E14" i="29"/>
  <c r="E30" i="29"/>
  <c r="L13" i="29"/>
  <c r="I13" i="29"/>
  <c r="I27" i="29"/>
  <c r="I41" i="29"/>
  <c r="F13" i="29"/>
  <c r="F29" i="29"/>
  <c r="E13" i="29"/>
  <c r="E19" i="29"/>
  <c r="E35" i="29"/>
  <c r="H12" i="29"/>
  <c r="H27" i="29"/>
  <c r="H42" i="29"/>
  <c r="G12" i="29"/>
  <c r="G27" i="29"/>
  <c r="G42" i="29"/>
  <c r="F12" i="29"/>
  <c r="F18" i="29"/>
  <c r="F34" i="29"/>
  <c r="E12" i="29"/>
  <c r="G11" i="29"/>
  <c r="G16" i="29"/>
  <c r="G31" i="29"/>
  <c r="F11" i="29"/>
  <c r="F27" i="29"/>
  <c r="F43" i="29"/>
  <c r="E11" i="29"/>
  <c r="I10" i="29"/>
  <c r="I24" i="29"/>
  <c r="I38" i="29"/>
  <c r="H10" i="29"/>
  <c r="H15" i="29"/>
  <c r="H30" i="29"/>
  <c r="G10" i="29"/>
  <c r="G25" i="29"/>
  <c r="G40" i="29"/>
  <c r="F10" i="29"/>
  <c r="F16" i="29"/>
  <c r="F32" i="29"/>
  <c r="E10" i="29"/>
  <c r="E16" i="29"/>
  <c r="E32" i="29"/>
  <c r="K9" i="29"/>
  <c r="K12" i="29"/>
  <c r="J9" i="29"/>
  <c r="J23" i="29"/>
  <c r="J37" i="29"/>
  <c r="G9" i="29"/>
  <c r="G14" i="29"/>
  <c r="F9" i="29"/>
  <c r="F15" i="29"/>
  <c r="F31" i="29"/>
  <c r="E9" i="29"/>
  <c r="E15" i="29"/>
  <c r="E31" i="29"/>
  <c r="L8" i="29"/>
  <c r="I8" i="29"/>
  <c r="I12" i="29"/>
  <c r="H8" i="29"/>
  <c r="H13" i="29"/>
  <c r="G8" i="29"/>
  <c r="G23" i="29"/>
  <c r="G38" i="29"/>
  <c r="F8" i="29"/>
  <c r="F14" i="29"/>
  <c r="F30" i="29"/>
  <c r="E8" i="29"/>
  <c r="G5" i="14"/>
  <c r="I5" i="14"/>
  <c r="F29" i="27"/>
  <c r="F28" i="27"/>
  <c r="F27" i="27"/>
  <c r="F25" i="27"/>
  <c r="F24" i="27"/>
  <c r="F23" i="27"/>
  <c r="G11" i="27"/>
  <c r="H11" i="27"/>
  <c r="G7" i="27"/>
  <c r="H7" i="27"/>
  <c r="G3" i="27"/>
  <c r="H3" i="27"/>
  <c r="K13" i="27"/>
  <c r="F13" i="27"/>
  <c r="C5" i="23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H28" i="29"/>
  <c r="H43" i="29"/>
  <c r="H18" i="29"/>
  <c r="H33" i="29"/>
  <c r="I16" i="29"/>
  <c r="I30" i="29"/>
  <c r="I26" i="29"/>
  <c r="I40" i="29"/>
  <c r="G19" i="29"/>
  <c r="G34" i="29"/>
  <c r="G29" i="29"/>
  <c r="K26" i="29"/>
  <c r="K40" i="29"/>
  <c r="K15" i="29"/>
  <c r="E25" i="29"/>
  <c r="E41" i="29"/>
  <c r="E29" i="29"/>
  <c r="F17" i="29"/>
  <c r="F33" i="29"/>
  <c r="I18" i="29"/>
  <c r="I32" i="29"/>
  <c r="F24" i="29"/>
  <c r="F40" i="29"/>
  <c r="F25" i="29"/>
  <c r="F41" i="29"/>
  <c r="F26" i="29"/>
  <c r="F42" i="29"/>
  <c r="F28" i="29"/>
  <c r="I17" i="29"/>
  <c r="I31" i="29"/>
  <c r="G24" i="29"/>
  <c r="G39" i="29"/>
  <c r="G26" i="29"/>
  <c r="G41" i="29"/>
  <c r="H25" i="29"/>
  <c r="H40" i="29"/>
  <c r="H29" i="29"/>
  <c r="K17" i="29"/>
  <c r="K31" i="29"/>
  <c r="I22" i="29"/>
  <c r="I36" i="29"/>
  <c r="K23" i="29"/>
  <c r="K37" i="29"/>
  <c r="D9" i="27"/>
  <c r="E9" i="27"/>
  <c r="F20" i="27"/>
  <c r="G6" i="27"/>
  <c r="H6" i="27"/>
  <c r="D3" i="27"/>
  <c r="E3" i="27"/>
  <c r="D7" i="27"/>
  <c r="E7" i="27"/>
  <c r="F21" i="27"/>
  <c r="D11" i="27"/>
  <c r="E11" i="27"/>
  <c r="G4" i="27"/>
  <c r="H4" i="27"/>
  <c r="G8" i="27"/>
  <c r="H8" i="27"/>
  <c r="F26" i="27"/>
  <c r="F30" i="27"/>
  <c r="D6" i="27"/>
  <c r="E6" i="27"/>
  <c r="D10" i="27"/>
  <c r="E10" i="27"/>
  <c r="D5" i="27"/>
  <c r="E5" i="27"/>
  <c r="G10" i="27"/>
  <c r="H10" i="27"/>
  <c r="D4" i="27"/>
  <c r="E4" i="27"/>
  <c r="D8" i="27"/>
  <c r="E8" i="27"/>
  <c r="G5" i="27"/>
  <c r="H5" i="27"/>
  <c r="G9" i="27"/>
  <c r="H9" i="27"/>
  <c r="C6" i="23"/>
  <c r="F6" i="23"/>
  <c r="G6" i="23"/>
  <c r="K29" i="29"/>
  <c r="K43" i="29"/>
  <c r="K18" i="29"/>
  <c r="K32" i="29"/>
  <c r="F22" i="27"/>
  <c r="F18" i="27"/>
  <c r="F19" i="27"/>
  <c r="I6" i="23"/>
  <c r="J6" i="23"/>
  <c r="L6" i="23"/>
  <c r="K6" i="23"/>
  <c r="AF15" i="14"/>
  <c r="Z15" i="14"/>
  <c r="AG15" i="14"/>
  <c r="AH15" i="14"/>
  <c r="S15" i="14"/>
  <c r="P15" i="14"/>
  <c r="AE15" i="14"/>
  <c r="AD15" i="14"/>
  <c r="Y15" i="14"/>
  <c r="X15" i="14"/>
  <c r="Y60" i="14"/>
  <c r="X60" i="14"/>
  <c r="Y59" i="14"/>
  <c r="X59" i="14"/>
  <c r="Y58" i="14"/>
  <c r="X58" i="14"/>
  <c r="Y57" i="14"/>
  <c r="X57" i="14"/>
  <c r="Y56" i="14"/>
  <c r="X56" i="14"/>
  <c r="Y55" i="14"/>
  <c r="X55" i="14"/>
  <c r="Y54" i="14"/>
  <c r="X54" i="14"/>
  <c r="Y53" i="14"/>
  <c r="X53" i="14"/>
  <c r="Y52" i="14"/>
  <c r="Y61" i="14"/>
  <c r="X52" i="14"/>
  <c r="D5" i="14"/>
  <c r="H5" i="14"/>
  <c r="C18" i="34"/>
  <c r="G14" i="34"/>
  <c r="J14" i="34"/>
  <c r="F14" i="34"/>
  <c r="I14" i="34"/>
  <c r="C14" i="34"/>
  <c r="G13" i="34"/>
  <c r="J13" i="34"/>
  <c r="F13" i="34"/>
  <c r="I13" i="34"/>
  <c r="C13" i="34"/>
  <c r="G12" i="34"/>
  <c r="J12" i="34"/>
  <c r="F12" i="34"/>
  <c r="I12" i="34"/>
  <c r="C12" i="34"/>
  <c r="G11" i="34"/>
  <c r="F11" i="34"/>
  <c r="I11" i="34"/>
  <c r="C11" i="34"/>
  <c r="A11" i="34"/>
  <c r="A12" i="34"/>
  <c r="A13" i="34"/>
  <c r="A14" i="34"/>
  <c r="H10" i="34"/>
  <c r="H13" i="34"/>
  <c r="B27" i="33"/>
  <c r="E20" i="33"/>
  <c r="E18" i="33"/>
  <c r="E9" i="33"/>
  <c r="B8" i="33"/>
  <c r="F37" i="33"/>
  <c r="F24" i="33"/>
  <c r="C34" i="33"/>
  <c r="C19" i="33"/>
  <c r="F14" i="33"/>
  <c r="F15" i="33"/>
  <c r="F9" i="33"/>
  <c r="F31" i="33"/>
  <c r="F17" i="33"/>
  <c r="F38" i="33"/>
  <c r="F11" i="33"/>
  <c r="F27" i="33"/>
  <c r="C12" i="33"/>
  <c r="F18" i="33"/>
  <c r="F23" i="33"/>
  <c r="C23" i="33"/>
  <c r="H19" i="34"/>
  <c r="F30" i="33"/>
  <c r="C33" i="33"/>
  <c r="C20" i="33"/>
  <c r="F26" i="33"/>
  <c r="F33" i="33"/>
  <c r="F20" i="33"/>
  <c r="C14" i="33"/>
  <c r="F39" i="33"/>
  <c r="C25" i="33"/>
  <c r="F34" i="33"/>
  <c r="C13" i="33"/>
  <c r="F7" i="33"/>
  <c r="F16" i="33"/>
  <c r="F19" i="33"/>
  <c r="C11" i="33"/>
  <c r="C24" i="33"/>
  <c r="C31" i="33"/>
  <c r="C17" i="33"/>
  <c r="C9" i="33"/>
  <c r="F25" i="33"/>
  <c r="C26" i="33"/>
  <c r="C8" i="33"/>
  <c r="H18" i="34"/>
  <c r="C10" i="33"/>
  <c r="C27" i="33"/>
  <c r="C18" i="33"/>
  <c r="F22" i="33"/>
  <c r="C22" i="33"/>
  <c r="F8" i="33"/>
  <c r="F12" i="33"/>
  <c r="F13" i="33"/>
  <c r="C30" i="33"/>
  <c r="D14" i="34"/>
  <c r="H14" i="34"/>
  <c r="D11" i="34"/>
  <c r="H12" i="34"/>
  <c r="D13" i="34"/>
  <c r="D12" i="34"/>
  <c r="H11" i="34"/>
  <c r="J11" i="34"/>
  <c r="B19" i="33"/>
  <c r="B11" i="33"/>
  <c r="E8" i="33"/>
  <c r="E7" i="33"/>
  <c r="F6" i="33"/>
  <c r="C7" i="33"/>
  <c r="H15" i="34"/>
  <c r="D15" i="34"/>
  <c r="B25" i="33"/>
  <c r="B12" i="33"/>
  <c r="E11" i="33"/>
  <c r="E25" i="33"/>
  <c r="B26" i="33"/>
  <c r="E19" i="33"/>
  <c r="E26" i="33"/>
  <c r="E6" i="33"/>
  <c r="E27" i="33"/>
  <c r="F5" i="33"/>
  <c r="C6" i="33"/>
  <c r="H16" i="34"/>
  <c r="E13" i="34"/>
  <c r="D16" i="34"/>
  <c r="C15" i="34"/>
  <c r="E14" i="34"/>
  <c r="E11" i="34"/>
  <c r="E12" i="34"/>
  <c r="B23" i="33"/>
  <c r="B13" i="33"/>
  <c r="E12" i="33"/>
  <c r="E23" i="33"/>
  <c r="E38" i="33"/>
  <c r="B38" i="33"/>
  <c r="E5" i="33"/>
  <c r="C5" i="33"/>
  <c r="J15" i="34"/>
  <c r="E15" i="34"/>
  <c r="F15" i="34"/>
  <c r="G15" i="34"/>
  <c r="B18" i="34"/>
  <c r="D18" i="34"/>
  <c r="I15" i="34"/>
  <c r="B17" i="33"/>
  <c r="B16" i="33"/>
  <c r="B15" i="33"/>
  <c r="B14" i="33"/>
  <c r="E13" i="33"/>
  <c r="B17" i="34"/>
  <c r="D17" i="34"/>
  <c r="E17" i="34"/>
  <c r="E18" i="34"/>
  <c r="B33" i="33"/>
  <c r="B34" i="33"/>
  <c r="B32" i="33"/>
  <c r="B22" i="33"/>
  <c r="E17" i="33"/>
  <c r="E16" i="33"/>
  <c r="E15" i="33"/>
  <c r="E14" i="33"/>
  <c r="B30" i="33"/>
  <c r="B31" i="33"/>
  <c r="B29" i="33"/>
  <c r="E30" i="33"/>
  <c r="E31" i="33"/>
  <c r="E29" i="33"/>
  <c r="B37" i="33"/>
  <c r="B39" i="33"/>
  <c r="B24" i="33"/>
  <c r="E33" i="33"/>
  <c r="E34" i="33"/>
  <c r="E32" i="33"/>
  <c r="E22" i="33"/>
  <c r="E37" i="33"/>
  <c r="E39" i="33"/>
  <c r="E24" i="33"/>
</calcChain>
</file>

<file path=xl/sharedStrings.xml><?xml version="1.0" encoding="utf-8"?>
<sst xmlns="http://schemas.openxmlformats.org/spreadsheetml/2006/main" count="590" uniqueCount="475">
  <si>
    <t>Start Date</t>
  </si>
  <si>
    <t>MatDate</t>
  </si>
  <si>
    <t>Notional</t>
  </si>
  <si>
    <t>Taux</t>
  </si>
  <si>
    <t>Durée</t>
  </si>
  <si>
    <t>Couru</t>
  </si>
  <si>
    <t>PE</t>
  </si>
  <si>
    <t>Base</t>
  </si>
  <si>
    <t>Echéancier</t>
  </si>
  <si>
    <t>NPV</t>
  </si>
  <si>
    <t>date</t>
  </si>
  <si>
    <t>EONIA</t>
  </si>
  <si>
    <t>1w</t>
  </si>
  <si>
    <t>2w</t>
  </si>
  <si>
    <t>1m</t>
  </si>
  <si>
    <t>2m</t>
  </si>
  <si>
    <t>3m</t>
  </si>
  <si>
    <t>6m</t>
  </si>
  <si>
    <t>9m</t>
  </si>
  <si>
    <t>12m</t>
  </si>
  <si>
    <t>DF</t>
  </si>
  <si>
    <t>SIMULATION DE COMPTE COURANT</t>
  </si>
  <si>
    <t>Date</t>
  </si>
  <si>
    <t>MtM</t>
  </si>
  <si>
    <t>Intérêt</t>
  </si>
  <si>
    <t>Financement</t>
  </si>
  <si>
    <t>Résultat</t>
  </si>
  <si>
    <t>Flux</t>
  </si>
  <si>
    <t>intérêt</t>
  </si>
  <si>
    <t>année</t>
  </si>
  <si>
    <t>durée</t>
  </si>
  <si>
    <t>taux</t>
  </si>
  <si>
    <t>Valorisation</t>
  </si>
  <si>
    <t>Echus</t>
  </si>
  <si>
    <t>Jours</t>
  </si>
  <si>
    <t>MtM Compta</t>
  </si>
  <si>
    <t>P</t>
  </si>
  <si>
    <t>E</t>
  </si>
  <si>
    <t>Montant</t>
  </si>
  <si>
    <t>nominal</t>
  </si>
  <si>
    <t>réalisé</t>
  </si>
  <si>
    <t>latent couru</t>
  </si>
  <si>
    <t>www.euribor-ebf.eu</t>
  </si>
  <si>
    <t>poids</t>
  </si>
  <si>
    <t>sensibilité</t>
  </si>
  <si>
    <t>écart</t>
  </si>
  <si>
    <t>A courir</t>
  </si>
  <si>
    <t>INTERPOLATION</t>
  </si>
  <si>
    <t>Présentez les résultats en Euro avec 2 décimales, et les résultats en % avec 4 décimales.</t>
  </si>
  <si>
    <t>Num</t>
  </si>
  <si>
    <t>Récupération des Taux</t>
  </si>
  <si>
    <t>Valorisations en couru</t>
  </si>
  <si>
    <t>Valorisations en Mark To Market</t>
  </si>
  <si>
    <t>07 01</t>
  </si>
  <si>
    <t>01 02</t>
  </si>
  <si>
    <t>07 02</t>
  </si>
  <si>
    <t>07 03</t>
  </si>
  <si>
    <t>06 01</t>
  </si>
  <si>
    <t>06 02</t>
  </si>
  <si>
    <t>05 03</t>
  </si>
  <si>
    <t>05 04</t>
  </si>
  <si>
    <t>05 05</t>
  </si>
  <si>
    <t>05 01</t>
  </si>
  <si>
    <t>05 02</t>
  </si>
  <si>
    <t>01 01</t>
  </si>
  <si>
    <t>02 01</t>
  </si>
  <si>
    <t>03 01</t>
  </si>
  <si>
    <t>03 02</t>
  </si>
  <si>
    <t>03 03</t>
  </si>
  <si>
    <t>04 01</t>
  </si>
  <si>
    <t>04 02</t>
  </si>
  <si>
    <t>04 03</t>
  </si>
  <si>
    <t>05 06</t>
  </si>
  <si>
    <t>Calcul du Résultat</t>
  </si>
  <si>
    <t>08 01</t>
  </si>
  <si>
    <t>08 02</t>
  </si>
  <si>
    <t>08 03</t>
  </si>
  <si>
    <t>Suppléant 1</t>
  </si>
  <si>
    <t>Suppléant 2</t>
  </si>
  <si>
    <t>Mode actuariel</t>
  </si>
  <si>
    <t>Mode proportionnel</t>
  </si>
  <si>
    <t>Début</t>
  </si>
  <si>
    <t xml:space="preserve">Fin </t>
  </si>
  <si>
    <t>Npvzéro</t>
  </si>
  <si>
    <t>var durée</t>
  </si>
  <si>
    <t>var taux</t>
  </si>
  <si>
    <t>calcul</t>
  </si>
  <si>
    <t>PdC</t>
  </si>
  <si>
    <t>dtaux</t>
  </si>
  <si>
    <t>dp à d0</t>
  </si>
  <si>
    <t>dP/P à d0</t>
  </si>
  <si>
    <t>dp à d1</t>
  </si>
  <si>
    <t>dP/P à d1</t>
  </si>
  <si>
    <t>dp</t>
  </si>
  <si>
    <t>sensi à d0</t>
  </si>
  <si>
    <t>dp/p/dtx</t>
  </si>
  <si>
    <t>CALCUL DES RISQUES</t>
  </si>
  <si>
    <t>Méthode à utiliser dans le devoir</t>
  </si>
  <si>
    <t>sensibilité à t0</t>
  </si>
  <si>
    <t>sensibilité à t1</t>
  </si>
  <si>
    <t>Sensibilité, Duration et Convexité</t>
  </si>
  <si>
    <t>Obligation à taux fixe</t>
  </si>
  <si>
    <t>coupon</t>
  </si>
  <si>
    <t>maturité</t>
  </si>
  <si>
    <t>ans</t>
  </si>
  <si>
    <t>périodicité</t>
  </si>
  <si>
    <t>annnée</t>
  </si>
  <si>
    <t>variation de taux</t>
  </si>
  <si>
    <t>duration</t>
  </si>
  <si>
    <t>convexité*</t>
  </si>
  <si>
    <t>convexité</t>
  </si>
  <si>
    <t>bp</t>
  </si>
  <si>
    <t>différence</t>
  </si>
  <si>
    <t>Suppléant 3</t>
  </si>
  <si>
    <t>Capital initial</t>
  </si>
  <si>
    <t>Capital final</t>
  </si>
  <si>
    <t>Mois</t>
  </si>
  <si>
    <t>flux</t>
  </si>
  <si>
    <t>Réponse 2 1</t>
  </si>
  <si>
    <t>Réponse 3 3</t>
  </si>
  <si>
    <t>latent mtm</t>
  </si>
  <si>
    <t>Réponse 5 1</t>
  </si>
  <si>
    <t>solide initial couru</t>
  </si>
  <si>
    <t>Réponse 5 2</t>
  </si>
  <si>
    <t>Réponse 5 3</t>
  </si>
  <si>
    <t>solde initial mtm</t>
  </si>
  <si>
    <t>Réponse 5 4</t>
  </si>
  <si>
    <t>Réponse 5 5</t>
  </si>
  <si>
    <t>financement total couru</t>
  </si>
  <si>
    <t>financement total mtm</t>
  </si>
  <si>
    <t>ajust</t>
  </si>
  <si>
    <t>Mat Date</t>
  </si>
  <si>
    <t>01 03</t>
  </si>
  <si>
    <t>Trésorerie</t>
  </si>
  <si>
    <t>06 03</t>
  </si>
  <si>
    <t>09 01</t>
  </si>
  <si>
    <t>09 02</t>
  </si>
  <si>
    <t>09 03</t>
  </si>
  <si>
    <t>Réponse 4 3</t>
  </si>
  <si>
    <t>somme des flux capitaux</t>
  </si>
  <si>
    <t>somme des flux intérêt</t>
  </si>
  <si>
    <t>Réponse 5 6</t>
  </si>
  <si>
    <t>Réponse 6 1</t>
  </si>
  <si>
    <t>résultat total en couru</t>
  </si>
  <si>
    <t>Réponse 6 2</t>
  </si>
  <si>
    <t>résultat total en mtm</t>
  </si>
  <si>
    <t>Réponse 7 1</t>
  </si>
  <si>
    <t>Réponse 7 2</t>
  </si>
  <si>
    <t>Réponse 7 3</t>
  </si>
  <si>
    <t>Réponse 7 4</t>
  </si>
  <si>
    <t>L’objectif de l’exercice est de calculer les Résultats et les Risques de taux sur un portefeuille d’opérations de trésorerie, de type prêts et emprunts.</t>
  </si>
  <si>
    <t>Plus précisément :</t>
  </si>
  <si>
    <t>Les différentes étapes du travail seront :</t>
  </si>
  <si>
    <t>Définition du portefeuille pour chaque élève:</t>
  </si>
  <si>
    <t>Ex : Portefeuille de taux de  l’élève 01 :</t>
  </si>
  <si>
    <t>Les résultats en Euro, seront arrondis au centime d’euro.</t>
  </si>
  <si>
    <t>Les résultats seront présentés dans la feuille Word de réponse.</t>
  </si>
  <si>
    <t>Les résultats sont à rendre à la fin de la seconde séance</t>
  </si>
  <si>
    <t>Contact : philippe.duchemin@finkeys.com</t>
  </si>
  <si>
    <t>Récupération des séries historiques de taux Eonia et Euribor</t>
  </si>
  <si>
    <t>Recommencez avec l’Eonia, pour lequel nous n’avons qu’une seule échéance.</t>
  </si>
  <si>
    <t>S’assurer que les dates sont identiques entre les deux extractions.</t>
  </si>
  <si>
    <t>Mettre en forme un tableau de données avec :</t>
  </si>
  <si>
    <t>Travail sur les taux :</t>
  </si>
  <si>
    <r>
      <t>Eonia®</t>
    </r>
    <r>
      <rPr>
        <sz val="9"/>
        <color rgb="FF000000"/>
        <rFont val="Calibri"/>
        <family val="2"/>
      </rPr>
      <t xml:space="preserve"> is computed as a weighted average of all overnight unsecured lending transactions in the interbank market, initiated within the euro area by the Panel Banks. It is reported on an act/360 day count convention and is displayed to 3 decimal places.</t>
    </r>
  </si>
  <si>
    <r>
      <t xml:space="preserve">'Overnight' means from one TARGET day (i.e. day on which the </t>
    </r>
    <r>
      <rPr>
        <b/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 xml:space="preserve">rans-European </t>
    </r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utomated</t>
    </r>
    <r>
      <rPr>
        <b/>
        <sz val="9"/>
        <color rgb="FF000000"/>
        <rFont val="Calibri"/>
        <family val="2"/>
      </rPr>
      <t xml:space="preserve"> R</t>
    </r>
    <r>
      <rPr>
        <sz val="9"/>
        <color rgb="FF000000"/>
        <rFont val="Calibri"/>
        <family val="2"/>
      </rPr>
      <t xml:space="preserve">eal-Time </t>
    </r>
    <r>
      <rPr>
        <b/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 xml:space="preserve">ross-Settlement </t>
    </r>
    <r>
      <rPr>
        <b/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xpress </t>
    </r>
    <r>
      <rPr>
        <b/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 xml:space="preserve">ransfer system is open) to the next TARGET day. </t>
    </r>
  </si>
  <si>
    <t>Définition: le taux Eonia du jour N est le taux des prêts « overnight » de N à N+1</t>
  </si>
  <si>
    <t>Formule complète :</t>
  </si>
  <si>
    <t>Interpolation des taux d’intérêt.</t>
  </si>
  <si>
    <t>Calcul des taux de marché des opérations financières, afin de calcul la valeur actuelle des flux futurs (NPV).</t>
  </si>
  <si>
    <t>L’interpolation peut s’effectuer avec la fonction TENDANCE</t>
  </si>
  <si>
    <t>L’intérêt est échangé en une seule fois à la date de maturité.</t>
  </si>
  <si>
    <t>Pour cela :</t>
  </si>
  <si>
    <t>Mettre un signe à l’intérêt : positif pour les Prêts (P) et négatif pour les Emprunts (E)</t>
  </si>
  <si>
    <t>Partie 1 – Calcul de l’échéancier futur du portefeuille</t>
  </si>
  <si>
    <t>Partie 2 – Calcul du résultat réalisé</t>
  </si>
  <si>
    <t>Identifier l’ensemble des flux de résultat de la période de calcul.</t>
  </si>
  <si>
    <t>Rappel : le résultat réalisé comprend les intérêts uniquement, le capital n’est pas un résultat.</t>
  </si>
  <si>
    <t>Partie 3 – Calcul du résultat latent en couru</t>
  </si>
  <si>
    <t>- identification du prix de marché de l’opération en fonction de la courbe de taux fournie (voir introduction).</t>
  </si>
  <si>
    <t>- Calcul de la valeur actuelle des flux futurs (NPV : net present value), selon la formule suivante, utilisée pour les opérations courtes (inférieure à l’année) :</t>
  </si>
  <si>
    <t>Remarque : le capital est soustrait de la valeur actuelle du flux futurs, afin d’obtenir un montant qui converge vers l’intérêt à l’échéance, et non pas vers le flux complet (capital plus intérêt).</t>
  </si>
  <si>
    <t>La trésorerie repose sur le solde initial et sur les flux dont la date de valeur est comprise dans la période de calcul.</t>
  </si>
  <si>
    <t>Solde initial selon la méthode du couru :</t>
  </si>
  <si>
    <t>Même calcul que précédemment, en remplaçant la valorisation couru, par la valorisation mtm.</t>
  </si>
  <si>
    <t>Cette fois, les signes entre le capital et la valorisation peuvent être différents.</t>
  </si>
  <si>
    <t>Flux en date de valeur dans le compte courant :</t>
  </si>
  <si>
    <t>Faire attention du signe retenus : positif si on reçoit le flux, négatif si on paie le flux.</t>
  </si>
  <si>
    <t>Le calcul des agios est obtenu par la formule : AGIOS = (Solde Final – Solde Initial – Somme des flux)</t>
  </si>
  <si>
    <t>Décomposition des agios :</t>
  </si>
  <si>
    <t>Relatif à ces agios, retrouver l’effet du solde initial du compte, d’une part avec la méthode en couru et d’autre part avec la méthode en mtm.</t>
  </si>
  <si>
    <t>Les agios relatifs aux flux de la période (hors solde initial), sera aussi décomposé en agios relatifs aux capitaux, et agios relatifs aux intérêts échus.</t>
  </si>
  <si>
    <t>Méthode</t>
  </si>
  <si>
    <t>Méthode du couru</t>
  </si>
  <si>
    <t>Méthode du mtm</t>
  </si>
  <si>
    <t>Résultat REALISE</t>
  </si>
  <si>
    <t>Somme des flux d’intérêts de la période</t>
  </si>
  <si>
    <t>Résultat LATENT</t>
  </si>
  <si>
    <t>Ecart des valorisations en couru</t>
  </si>
  <si>
    <t>Ecart des valorisations en MtM</t>
  </si>
  <si>
    <t>Agios sur Solde Initial de Trésorerie</t>
  </si>
  <si>
    <t>Agios sur les flux d’intérêts et de capitaux</t>
  </si>
  <si>
    <t>Agios sur flux de la période</t>
  </si>
  <si>
    <t>Effectuer dans les deux cas, la somme de ces 4 composantes.</t>
  </si>
  <si>
    <t>Calcul de  l’écart de méthode : écart de méthode = résultat mtm – résultat couru</t>
  </si>
  <si>
    <t>Cette partie portera sur un rapprochement entre les résultats, tels que calculés précédemment, et un calcul d’indicateurs de risque.</t>
  </si>
  <si>
    <t>Cette méthodologie fonctionne à condition d’avoir un portefeuille constant. Les calculs porteront donc uniquement sur les opérations en vie au début et en fin de période.</t>
  </si>
  <si>
    <t>Puis la convexité en reprenant les formules du cours.</t>
  </si>
  <si>
    <t>P&amp;L LATENT</t>
  </si>
  <si>
    <r>
      <t>Numéro/Nom/ Prénom: /</t>
    </r>
    <r>
      <rPr>
        <b/>
        <sz val="17"/>
        <color indexed="23"/>
        <rFont val="Arial"/>
        <family val="2"/>
      </rPr>
      <t>….. /  ……………………/………………</t>
    </r>
  </si>
  <si>
    <t>Cout Amorti</t>
  </si>
  <si>
    <t>Jour</t>
  </si>
  <si>
    <t>La date de maturité devra être calculée à partir de la date de valeur et de la durée en mois.</t>
  </si>
  <si>
    <t>Si la date de maturité tombe un samedi ou un dimanche, cette date devra être décalée au lundi suivant : on obtiendra ainsi une date de maturité ajustée.</t>
  </si>
  <si>
    <t>Le calcul de l’intérêt sur chaque opération, dépendra du taux, du capital et de la durée prise entre la date de valeur et la date de maturité ajustée.</t>
  </si>
  <si>
    <t>Cette partie reprend le calcul du résultat en utilisant la méthode du cout amorti.</t>
  </si>
  <si>
    <t>Le TIE sera donc égal à :</t>
  </si>
  <si>
    <t>Ensuite la valorisation sera calculée en utilisant ce TIE comme taux d’actualisation unique :</t>
  </si>
  <si>
    <t>Calculer le TIE moyen du portefeuille : moyenne pondérée par les capitaux</t>
  </si>
  <si>
    <t>Calculer le résultat latent en cout amorti</t>
  </si>
  <si>
    <t>Calculer le nouveau résultat global en cout amorti</t>
  </si>
  <si>
    <t>Solde Init Couru</t>
  </si>
  <si>
    <t>Solde Init MtM</t>
  </si>
  <si>
    <t>Facteur</t>
  </si>
  <si>
    <t>Résultat du portefeuille d'ouverture</t>
  </si>
  <si>
    <t>8-01 Résultat réalisé</t>
  </si>
  <si>
    <t>Résultat en cout amorti</t>
  </si>
  <si>
    <t>10 02</t>
  </si>
  <si>
    <t>tie moyen</t>
  </si>
  <si>
    <t>latent cout amorti</t>
  </si>
  <si>
    <t>financement cout amorti</t>
  </si>
  <si>
    <t>résultat total cout amorti</t>
  </si>
  <si>
    <t>Réponse 8 1</t>
  </si>
  <si>
    <t>Réponse 8 2</t>
  </si>
  <si>
    <t>Réponse 8 4</t>
  </si>
  <si>
    <t>Réponse 8 3</t>
  </si>
  <si>
    <t>résultat complet sur portefeuille d'ouverture</t>
  </si>
  <si>
    <t>résultat réalisé sur portefeuille d'ouverture</t>
  </si>
  <si>
    <t>résulat latent sur portefeuille d'ouverture</t>
  </si>
  <si>
    <t>financement global du portefeuille d'ouverture</t>
  </si>
  <si>
    <t>Réponse 9 1</t>
  </si>
  <si>
    <t>Réponse 9 2</t>
  </si>
  <si>
    <t>Réponse 9 3</t>
  </si>
  <si>
    <t>duration du portefeuille d'ouverture</t>
  </si>
  <si>
    <t>sensibilité du portefeuille d'ouverture</t>
  </si>
  <si>
    <t>convexité du portefeuille d'ouverture</t>
  </si>
  <si>
    <t>Réponse 10 1</t>
  </si>
  <si>
    <t>Réponse 10 2</t>
  </si>
  <si>
    <t>impact d'une variation théorique de 10bp, premier ordre</t>
  </si>
  <si>
    <t>impact d'une variation théorique de 10bp, premier ordre et second ordre (avec convexité)</t>
  </si>
  <si>
    <t>Exemple:</t>
  </si>
  <si>
    <t>TIE</t>
  </si>
  <si>
    <t>01 04</t>
  </si>
  <si>
    <t>P1</t>
  </si>
  <si>
    <t>P2</t>
  </si>
  <si>
    <t>Guillaume</t>
  </si>
  <si>
    <t>Florian</t>
  </si>
  <si>
    <r>
      <t xml:space="preserve">          </t>
    </r>
    <r>
      <rPr>
        <sz val="14"/>
        <color rgb="FF365F91"/>
        <rFont val="Cambria"/>
        <family val="1"/>
      </rPr>
      <t xml:space="preserve">1 - </t>
    </r>
    <r>
      <rPr>
        <sz val="7"/>
        <color rgb="FF365F91"/>
        <rFont val="Times New Roman"/>
        <family val="1"/>
      </rPr>
      <t xml:space="preserve">          </t>
    </r>
    <r>
      <rPr>
        <sz val="14"/>
        <color rgb="FF365F91"/>
        <rFont val="Cambria"/>
        <family val="1"/>
      </rPr>
      <t>Introduction - Programme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</si>
  <si>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Produire l’échéancier futur du portefeuille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</si>
  <si>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Calculer le résultat réalisé sur la période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</si>
  <si>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Simuler le compte courant et calculer les agios sur ce compte avec l’échelle d’intérêt donnée, en déduire le cout de la trésorerie.</t>
    </r>
  </si>
  <si>
    <t>Le portefeuille de l’élève comprend 9 opérations parmi la liste des 17 opérations de prêts ou d’emprunts ci-dessous. Tous les portefeuilles contiendront l’opération numéro 0.</t>
  </si>
  <si>
    <t>Le choix est présenté en annexe 1.</t>
  </si>
  <si>
    <t>NUMERO</t>
  </si>
  <si>
    <t>TYPE</t>
  </si>
  <si>
    <t>DEBUT</t>
  </si>
  <si>
    <t>MOIS</t>
  </si>
  <si>
    <t>MONTANT</t>
  </si>
  <si>
    <t>TAUX</t>
  </si>
  <si>
    <t>« P » pour Prêt et « E » pour Emprunt.</t>
  </si>
  <si>
    <t>MOIS : durée de l’opération en mois entiers</t>
  </si>
  <si>
    <t>TAUX : Taux d’intérêt annuel en %</t>
  </si>
  <si>
    <t>La date de début sera toujours un mercredi et la date de valeur (démarrage du prêt) un vendredi à j+2.</t>
  </si>
  <si>
    <t>Si la date de maturité tombe un samedi ou un dimanche, un ajustement au lundi suivant sera effectué.</t>
  </si>
  <si>
    <t>Date Début</t>
  </si>
  <si>
    <t>Date Valeur</t>
  </si>
  <si>
    <t>Les résultats en %, seront présentés avec 4 chiffres significatifs : 0.0000%</t>
  </si>
  <si>
    <t>La notation tiendra compte du résultat obtenu et de sa précision.</t>
  </si>
  <si>
    <r>
      <t xml:space="preserve">2 - </t>
    </r>
    <r>
      <rPr>
        <sz val="7"/>
        <color rgb="FF365F91"/>
        <rFont val="Times New Roman"/>
        <family val="1"/>
      </rPr>
      <t xml:space="preserve">          </t>
    </r>
    <r>
      <rPr>
        <sz val="18"/>
        <color rgb="FF365F91"/>
        <rFont val="Cambria"/>
        <family val="1"/>
      </rPr>
      <t>Récupération des données</t>
    </r>
  </si>
  <si>
    <t>Aller sur le site: www.euribor-ebf.eu</t>
  </si>
  <si>
    <t>Effectuer une transposition du tableau afin d’obtenir le tableau demandé (voir ci – dessous).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</si>
  <si>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En première colonne, les dates en ordre croissant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</si>
  <si>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En ligne, les différents taux par ordre de maturité</t>
    </r>
  </si>
  <si>
    <t>Calcul du facteur de capitalisation sur chaque « micro période » :</t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</si>
  <si>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Afin de ne pas travailler avec des taux négatifs, nous prendrons dans tout l’exercice des taux augmentés de 200 bp.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</si>
  <si>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la durée de chaque période est égale à 1 pour les jours de semaine, et à 3 pour le week-end. D’autres durées peuvent intervenir avec les jours fériés.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</si>
  <si>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La base à utiliser est 360, ce facteur est donc : (1+taux_eonia x durée/360)</t>
    </r>
  </si>
  <si>
    <t>Calcul  de la capitalisation de l’Eonia+200bp et de l’Euribor 3M+200bp sur le premier trimestre :</t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</si>
  <si>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La composition consiste à effectuer le produit des facteurs précédents, à partir d’une position de 1 (1 euro), le 31 décembre 2015.</t>
    </r>
  </si>
  <si>
    <t>Les calculs de ces taux/prix futurs, doivent s’effectuer uniquement pour les opérations en vie et non sur les opérations échues :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</si>
  <si>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date d’opération (start date) antérieure à la date de calcul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</si>
  <si>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date de maturité supérieure à la date de calcul</t>
    </r>
  </si>
  <si>
    <r>
      <t xml:space="preserve">3 - </t>
    </r>
    <r>
      <rPr>
        <sz val="7"/>
        <color rgb="FF365F91"/>
        <rFont val="Times New Roman"/>
        <family val="1"/>
      </rPr>
      <t xml:space="preserve">          </t>
    </r>
    <r>
      <rPr>
        <sz val="18"/>
        <color rgb="FF365F91"/>
        <rFont val="Cambria"/>
        <family val="1"/>
      </rPr>
      <t>Calcul du résultat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</si>
  <si>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Calculer la durée totale de chaque opération : cette durée est égale à la date de maturité ajustée moins la date de valeur, durée en jour divisée par la base qui est égale à 360.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</si>
  <si>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Calcul l’intérêt : c’est le produit du notionnel, du taux et de la durée (en année).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</si>
  <si>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identification du prochain flux d’intérêt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</si>
  <si>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calcul du nombre de jours entre la date de début du flux (start date) et la date de calcul.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</si>
  <si>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Application d’une règle de trois sur le flux d’intérêt précédemment calculé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</si>
  <si>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Ajouter le montant des intérêts courus à cette date : pour chaque opération, les signe du capital et de l’intérêt couru sont les mêmes.</t>
    </r>
  </si>
  <si>
    <t>Solde initial selon la méthode MTM :</t>
  </si>
  <si>
    <t>Effectuer une simulation du compte courant, avec l’EONIA+200bp par capitalisation au jour le jour.</t>
  </si>
  <si>
    <r>
      <t xml:space="preserve">4 - </t>
    </r>
    <r>
      <rPr>
        <sz val="7"/>
        <color rgb="FF365F91"/>
        <rFont val="Times New Roman"/>
        <family val="1"/>
      </rPr>
      <t xml:space="preserve">          </t>
    </r>
    <r>
      <rPr>
        <sz val="18"/>
        <color rgb="FF365F91"/>
        <rFont val="Cambria"/>
        <family val="1"/>
      </rPr>
      <t>Les Risques</t>
    </r>
  </si>
  <si>
    <t>Partie 8 – Calcul du nouveau résultat sur le portefeuille d’ouverture</t>
  </si>
  <si>
    <t>Partie 9 – Calcul des indicateurs de risque sur le portefeuille d’ouverture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</si>
  <si>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La duration est égale à la durée restant à courir pour les opérations sans flux intermédiaire.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</si>
  <si>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La duration du portefeuille s’obtient en pondérant par les valeurs relatives en MtM (capital compris dans la formule du mtm)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</si>
  <si>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Utilisez la méthode proportionnelle (voir exemple) pour le calcul du taux d’actualisation.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</si>
  <si>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Utiliser une formule proportionnelle pour diviser la duration, à savoir : 1/(1+taux_mtm*durée_restant_a_courir/360)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</si>
  <si>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Appliquer les mêmes principes : utiliser la duration modifiée : durée*(durée+1an)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</si>
  <si>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Actualiser au carré : 1/(1+taux_mtm*durée_restant_a_courir/360)^2</t>
    </r>
  </si>
  <si>
    <t>Partie 10 – Simulation du résultat du portefeuille d’ouverture</t>
  </si>
  <si>
    <t>ANNEE 2016</t>
  </si>
  <si>
    <t>EURIBOR 3M</t>
  </si>
  <si>
    <t>Solde Init cout amorti</t>
  </si>
  <si>
    <t>capital initial</t>
  </si>
  <si>
    <t>frais de financement</t>
  </si>
  <si>
    <t>financement initial</t>
  </si>
  <si>
    <t>financement flux</t>
  </si>
  <si>
    <t>à remplir</t>
  </si>
  <si>
    <t>jours</t>
  </si>
  <si>
    <t>taux interpolé</t>
  </si>
  <si>
    <t>Pierre</t>
  </si>
  <si>
    <t>Myriam</t>
  </si>
  <si>
    <t>05 07</t>
  </si>
  <si>
    <t>05 08</t>
  </si>
  <si>
    <t>05 09</t>
  </si>
  <si>
    <t>05 11</t>
  </si>
  <si>
    <t>08 04</t>
  </si>
  <si>
    <t>08 05</t>
  </si>
  <si>
    <t>08 06</t>
  </si>
  <si>
    <t>02-01 Résultat réalisé sur la période</t>
  </si>
  <si>
    <t>3-03 Résultat latent sur le portefeuille sur la période</t>
  </si>
  <si>
    <t>4-03 Résultat latent sur le portefeuille sur la période</t>
  </si>
  <si>
    <t>5-02 Financement lié au solde initial des capitaux</t>
  </si>
  <si>
    <t>5-03 Calcul du solde initial en couru</t>
  </si>
  <si>
    <t>5-04 Calcul du solde initial en mtm</t>
  </si>
  <si>
    <t>5-05 Calcul du solde initial en cout amorti</t>
  </si>
  <si>
    <t>5-06 Somme des flux de capitaux liés aux nouvelles opérations</t>
  </si>
  <si>
    <t>05 10</t>
  </si>
  <si>
    <t>5-08 Somme des flux d’intérêt sur la période</t>
  </si>
  <si>
    <t>5-09 Calcul du cout de financement total avec un solde initial en couru</t>
  </si>
  <si>
    <t>5-10 Calcul du cout de financement total avec un solde initial en mtm</t>
  </si>
  <si>
    <t>5-11 Calcul du cout de financement total avec un solde initial en cout amorti</t>
  </si>
  <si>
    <t>5-07 Somme des flux de capitaux liés aux opérations échus</t>
  </si>
  <si>
    <t>6-01 Calcul du résultat complet en Couru</t>
  </si>
  <si>
    <t>6-02 Calcul du résultat complet en MTM</t>
  </si>
  <si>
    <t>6-03 Calcul du résultat complet en cout amorti</t>
  </si>
  <si>
    <t>7-03 Résultat latent sur le portefeuille sur la période</t>
  </si>
  <si>
    <t>8-02 Valorisation MtM du portefeuille au 31 décembre 2015</t>
  </si>
  <si>
    <t>8-04 Résultat latent mtm</t>
  </si>
  <si>
    <t>8-05 Financement global du portefeuille</t>
  </si>
  <si>
    <t>8-06 Résultat complet sur les opérations vivantes en début de période</t>
  </si>
  <si>
    <t>08 07</t>
  </si>
  <si>
    <t xml:space="preserve"> 08 08</t>
  </si>
  <si>
    <t>10-01 Impact d'une variation théorique de 10bp, premier ordre</t>
  </si>
  <si>
    <t>10-02 Impact d'une variation théorique de 10bp, premier ordre et second ordre (avec convexité)</t>
  </si>
  <si>
    <t>Calcul des risques</t>
  </si>
  <si>
    <t>ABERKAN</t>
  </si>
  <si>
    <t>Youssra</t>
  </si>
  <si>
    <t>AKYOL</t>
  </si>
  <si>
    <t>Aydin Deniz</t>
  </si>
  <si>
    <t>ALIMZHANOVA</t>
  </si>
  <si>
    <t>Kamilla</t>
  </si>
  <si>
    <t>ANDRADE</t>
  </si>
  <si>
    <t>Clarisse</t>
  </si>
  <si>
    <t>ATTANASIO</t>
  </si>
  <si>
    <t>Estelle</t>
  </si>
  <si>
    <t>BAKEYALA</t>
  </si>
  <si>
    <t>CLAUDIA</t>
  </si>
  <si>
    <t>BOUMYA</t>
  </si>
  <si>
    <t>Maria</t>
  </si>
  <si>
    <t>BRANDON</t>
  </si>
  <si>
    <t>Jill</t>
  </si>
  <si>
    <t>BUCZYNKI</t>
  </si>
  <si>
    <t>Vadim</t>
  </si>
  <si>
    <t>DEMIR</t>
  </si>
  <si>
    <t>Dikran</t>
  </si>
  <si>
    <t>FATREZ</t>
  </si>
  <si>
    <t>GUENO</t>
  </si>
  <si>
    <t>Louis</t>
  </si>
  <si>
    <t>HEURTEVIN</t>
  </si>
  <si>
    <t>Charles</t>
  </si>
  <si>
    <t>KEHAR</t>
  </si>
  <si>
    <t>Salem</t>
  </si>
  <si>
    <t>KOUADIO-TIACOH</t>
  </si>
  <si>
    <t>Marie-Guy</t>
  </si>
  <si>
    <t>LAMZABI</t>
  </si>
  <si>
    <t>Wahib</t>
  </si>
  <si>
    <t>LORGIS</t>
  </si>
  <si>
    <t>MANAS</t>
  </si>
  <si>
    <t>Timothée</t>
  </si>
  <si>
    <t>MANIQUANT</t>
  </si>
  <si>
    <t>Alexandre</t>
  </si>
  <si>
    <t>MECHRI</t>
  </si>
  <si>
    <t>PAUL</t>
  </si>
  <si>
    <t>Jessica</t>
  </si>
  <si>
    <t>PELISSIER</t>
  </si>
  <si>
    <t>Théo</t>
  </si>
  <si>
    <t>PEMBELLOT</t>
  </si>
  <si>
    <t>Jean-Brice</t>
  </si>
  <si>
    <t>PETILLOT</t>
  </si>
  <si>
    <t>Benoît</t>
  </si>
  <si>
    <t>SALAO</t>
  </si>
  <si>
    <t>Kabirou</t>
  </si>
  <si>
    <t>SRISHANTHARASAH</t>
  </si>
  <si>
    <t>Saranniya</t>
  </si>
  <si>
    <t>SURSIN</t>
  </si>
  <si>
    <t>Lysiane</t>
  </si>
  <si>
    <t>WILLIAMS</t>
  </si>
  <si>
    <t>RESULTATS 1ER TRIMESTRE 2017</t>
  </si>
  <si>
    <t>01-01 Taux Eonia au 31 mars 2017</t>
  </si>
  <si>
    <t>01-02 Capitalisation du taux Eonia+200bp du premier trimestre 2017</t>
  </si>
  <si>
    <t>01-03 Capitalisation du taux Euribor3M+200bp du premier trimestre 2017</t>
  </si>
  <si>
    <t>01-04 Taux de marché la seconde opération du portefeuille au 31 mars 2017</t>
  </si>
  <si>
    <t>3-02 Valorisation du portefeuille au 31 mars 2017</t>
  </si>
  <si>
    <t>3-01 Valorisation du portefeuille au 30 décembre 2016</t>
  </si>
  <si>
    <t>4-01 Valorisation du portefeuille au 30 décembre 2016</t>
  </si>
  <si>
    <t>4-02 Valorisation du portefeuille au 31 mars 2017</t>
  </si>
  <si>
    <t>5-01 Calcul du solde initial du au capitaux à financer au 30 décembre 2016</t>
  </si>
  <si>
    <t>7-01 Valorisation du portefeuille au 30 décembre 2016</t>
  </si>
  <si>
    <t>9-01 Duration du portefeuille d’ouverture au 30 décembre 2016</t>
  </si>
  <si>
    <t>9-02 Sensibilité du portefeuille d’ouverture au 30 décembre 2016</t>
  </si>
  <si>
    <t>9-03 Convexité du portefeuille d’ouverture au 30 décembre 2016</t>
  </si>
  <si>
    <t>Sensibilité du sous-portefeuille au 30 décembre 2016</t>
  </si>
  <si>
    <t>7-02 Valorisation du portefeuille au 31 mars 2017</t>
  </si>
  <si>
    <t>8-03 Valorisation MtM du portefeuille au 31 mars 2017</t>
  </si>
  <si>
    <t>Risques au 31 décembre 2015</t>
  </si>
  <si>
    <r>
      <t xml:space="preserve">Le calcul de résultat consistera à calculer un résultat économique complet sur le premier trimestre 2017, à savoir entre le </t>
    </r>
    <r>
      <rPr>
        <sz val="12"/>
        <color rgb="FF0033CC"/>
        <rFont val="Calibri"/>
        <family val="2"/>
      </rPr>
      <t>30 décembre 2016</t>
    </r>
    <r>
      <rPr>
        <sz val="12"/>
        <rFont val="Calibri"/>
        <family val="2"/>
      </rPr>
      <t xml:space="preserve"> et le </t>
    </r>
    <r>
      <rPr>
        <sz val="12"/>
        <color rgb="FF0033CC"/>
        <rFont val="Calibri"/>
        <family val="2"/>
      </rPr>
      <t>31 mars 2017.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</si>
  <si>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Calculer la valorisation en Couru, à la date de début (</t>
    </r>
    <r>
      <rPr>
        <sz val="12"/>
        <color rgb="FF0033CC"/>
        <rFont val="Calibri"/>
        <family val="2"/>
      </rPr>
      <t>30 décembre 2016</t>
    </r>
    <r>
      <rPr>
        <sz val="12"/>
        <rFont val="Calibri"/>
        <family val="2"/>
      </rPr>
      <t>) et à la date de fin de période (</t>
    </r>
    <r>
      <rPr>
        <sz val="12"/>
        <color rgb="FF0033CC"/>
        <rFont val="Calibri"/>
        <family val="2"/>
      </rPr>
      <t>31 mars 2017</t>
    </r>
    <r>
      <rPr>
        <sz val="12"/>
        <rFont val="Calibri"/>
        <family val="2"/>
      </rPr>
      <t>), en déduire le résultat latent en couru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</si>
  <si>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Calibri"/>
        <family val="2"/>
      </rPr>
      <t>Calculer la valorisation en MarkToMarket, à la date de début (</t>
    </r>
    <r>
      <rPr>
        <sz val="12"/>
        <color rgb="FF0033CC"/>
        <rFont val="Calibri"/>
        <family val="2"/>
      </rPr>
      <t>30 décembre 2016</t>
    </r>
    <r>
      <rPr>
        <sz val="12"/>
        <rFont val="Calibri"/>
        <family val="2"/>
      </rPr>
      <t>) et à la date de fin de période (</t>
    </r>
    <r>
      <rPr>
        <sz val="12"/>
        <color rgb="FF0033CC"/>
        <rFont val="Calibri"/>
        <family val="2"/>
      </rPr>
      <t>31 mars 2017</t>
    </r>
    <r>
      <rPr>
        <sz val="12"/>
        <rFont val="Calibri"/>
        <family val="2"/>
      </rPr>
      <t>), en déduire le résultat latent en MTM.</t>
    </r>
  </si>
  <si>
    <r>
      <t xml:space="preserve">Nous retiendrons comme période de référence, l’année : </t>
    </r>
    <r>
      <rPr>
        <sz val="12"/>
        <color rgb="FF0000FF"/>
        <rFont val="Calibri"/>
        <family val="2"/>
      </rPr>
      <t>2017</t>
    </r>
  </si>
  <si>
    <t>1 – Récupération des taux Euribor et Eonia sur 2017</t>
  </si>
  <si>
    <t>Aller dans Euribor dans le menu à gauche, sélectionner RATES, et l’année 2017.</t>
  </si>
  <si>
    <t>Le taux Eonia+200bp est égal à 2% - 0,329% = 1.671%, le 30 décembre 2016</t>
  </si>
  <si>
    <r>
      <t xml:space="preserve">Le prochain jour ouvré, est le </t>
    </r>
    <r>
      <rPr>
        <sz val="12"/>
        <color rgb="FF0033CC"/>
        <rFont val="Calibri"/>
        <family val="2"/>
      </rPr>
      <t>2 janvier 2017</t>
    </r>
    <r>
      <rPr>
        <sz val="12"/>
        <rFont val="Calibri"/>
        <family val="2"/>
      </rPr>
      <t>, pour lequel le taux Eonia+200bp est  2% - 0,0356% = 1,644%</t>
    </r>
  </si>
  <si>
    <t>En conséquence, la durée de la période est égale à 3 jours.</t>
  </si>
  <si>
    <t>La capitalisation du premier jour donne ainsi le résultat suivant :   (1+1,671*3 /100/360)=1,000139250</t>
  </si>
  <si>
    <r>
      <t xml:space="preserve">Le calcul porte sur la courbe des taux Eonia/Euribor, aux dates de début de période </t>
    </r>
    <r>
      <rPr>
        <sz val="12"/>
        <color rgb="FF0033CC"/>
        <rFont val="Calibri"/>
        <family val="2"/>
      </rPr>
      <t>(30 décembre 2016)</t>
    </r>
    <r>
      <rPr>
        <sz val="12"/>
        <color rgb="FF000000"/>
        <rFont val="Calibri"/>
        <family val="2"/>
      </rPr>
      <t xml:space="preserve"> et date de maturité </t>
    </r>
    <r>
      <rPr>
        <sz val="12"/>
        <color rgb="FF0033CC"/>
        <rFont val="Calibri"/>
        <family val="2"/>
      </rPr>
      <t>(31 mars 2017).</t>
    </r>
  </si>
  <si>
    <t>Identifier le cash-flow final, égal au remboursement de capital plus l’intérêt qu’il faut calculer.</t>
  </si>
  <si>
    <t>Remarque : le capital et l’intérêt sont de même sens.</t>
  </si>
  <si>
    <r>
      <t xml:space="preserve">Pour chacune des 2 dates de calcul (le </t>
    </r>
    <r>
      <rPr>
        <sz val="12"/>
        <color rgb="FF0033CC"/>
        <rFont val="Calibri"/>
        <family val="2"/>
      </rPr>
      <t>30 décembre 2016</t>
    </r>
    <r>
      <rPr>
        <sz val="12"/>
        <color rgb="FF000000"/>
        <rFont val="Calibri"/>
        <family val="2"/>
      </rPr>
      <t xml:space="preserve"> et le </t>
    </r>
    <r>
      <rPr>
        <sz val="12"/>
        <color rgb="FF0033CC"/>
        <rFont val="Calibri"/>
        <family val="2"/>
      </rPr>
      <t>31 mars 2017</t>
    </r>
    <r>
      <rPr>
        <sz val="12"/>
        <color rgb="FF000000"/>
        <rFont val="Calibri"/>
        <family val="2"/>
      </rPr>
      <t xml:space="preserve">), calculer pour chaque opération la valorisation en couru : </t>
    </r>
  </si>
  <si>
    <t>Partie 04 - Calcul du Cout Amorti</t>
  </si>
  <si>
    <t>Calcul du TIE : taux d’intérêt effectif, correspondant au taux de rendement actuariel de chaque opérations.</t>
  </si>
  <si>
    <t xml:space="preserve">Par définition : </t>
  </si>
  <si>
    <t>TIE : Taux d’Intérêt Effectif</t>
  </si>
  <si>
    <t>Partie 5 – Calcul du résultat latent en MtM</t>
  </si>
  <si>
    <r>
      <t xml:space="preserve">Pour chacune des 2 dates de calcul (le </t>
    </r>
    <r>
      <rPr>
        <sz val="12"/>
        <color rgb="FF0033CC"/>
        <rFont val="Calibri"/>
        <family val="2"/>
      </rPr>
      <t xml:space="preserve">30 décembre 2016 </t>
    </r>
    <r>
      <rPr>
        <sz val="12"/>
        <color rgb="FF000000"/>
        <rFont val="Calibri"/>
        <family val="2"/>
      </rPr>
      <t xml:space="preserve">et le </t>
    </r>
    <r>
      <rPr>
        <sz val="12"/>
        <color rgb="FF0033CC"/>
        <rFont val="Calibri"/>
        <family val="2"/>
      </rPr>
      <t>31 mars 2017</t>
    </r>
    <r>
      <rPr>
        <sz val="12"/>
        <color rgb="FF000000"/>
        <rFont val="Calibri"/>
        <family val="2"/>
      </rPr>
      <t>), calculer pour chaque opération la valorisation en MtM :</t>
    </r>
  </si>
  <si>
    <t>Partie 6 – Calcul de la Trésorerie</t>
  </si>
  <si>
    <r>
      <t xml:space="preserve">La période de calcul est toujours la période du </t>
    </r>
    <r>
      <rPr>
        <sz val="12"/>
        <color rgb="FF0033CC"/>
        <rFont val="Calibri"/>
        <family val="2"/>
      </rPr>
      <t xml:space="preserve">30 décembre 2016 </t>
    </r>
    <r>
      <rPr>
        <sz val="12"/>
        <color rgb="FF000000"/>
        <rFont val="Calibri"/>
        <family val="2"/>
      </rPr>
      <t xml:space="preserve">au </t>
    </r>
    <r>
      <rPr>
        <sz val="12"/>
        <color rgb="FF0033CC"/>
        <rFont val="Calibri"/>
        <family val="2"/>
      </rPr>
      <t>31 mars 2017.</t>
    </r>
  </si>
  <si>
    <r>
      <t xml:space="preserve">Calculer la trésorerie théorique au </t>
    </r>
    <r>
      <rPr>
        <sz val="12"/>
        <color rgb="FF0033CC"/>
        <rFont val="Calibri"/>
        <family val="2"/>
      </rPr>
      <t>30 décembre 2016</t>
    </r>
    <r>
      <rPr>
        <sz val="12"/>
        <color rgb="FF000000"/>
        <rFont val="Calibri"/>
        <family val="2"/>
      </rPr>
      <t>, avec la méthode du couru et la méthode mtm.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</si>
  <si>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 xml:space="preserve">Prendre les flux de capitaux des opérations en vie au </t>
    </r>
    <r>
      <rPr>
        <sz val="12"/>
        <color rgb="FF0033CC"/>
        <rFont val="Calibri"/>
        <family val="2"/>
      </rPr>
      <t>30 décembre 2016</t>
    </r>
    <r>
      <rPr>
        <sz val="12"/>
        <color rgb="FF000000"/>
        <rFont val="Calibri"/>
        <family val="2"/>
      </rPr>
      <t> : les prêts (P) seront à financer (négatif), et les emprunts (E) seront placés (positif).</t>
    </r>
  </si>
  <si>
    <r>
      <t xml:space="preserve">Identifier tous les flux de trésorerie dont la date de valeur est comprise dans l’intervalle du calcul du résultat (entre le </t>
    </r>
    <r>
      <rPr>
        <sz val="12"/>
        <color rgb="FF0033CC"/>
        <rFont val="Calibri"/>
        <family val="2"/>
      </rPr>
      <t>30 décembre 2016</t>
    </r>
    <r>
      <rPr>
        <sz val="12"/>
        <color rgb="FF000000"/>
        <rFont val="Calibri"/>
        <family val="2"/>
      </rPr>
      <t xml:space="preserve"> exclu et le </t>
    </r>
    <r>
      <rPr>
        <sz val="12"/>
        <color rgb="FF0033CC"/>
        <rFont val="Calibri"/>
        <family val="2"/>
      </rPr>
      <t xml:space="preserve">31 mars 2017 </t>
    </r>
    <r>
      <rPr>
        <sz val="12"/>
        <color rgb="FF000000"/>
        <rFont val="Calibri"/>
        <family val="2"/>
      </rPr>
      <t xml:space="preserve">inclus). </t>
    </r>
  </si>
  <si>
    <t>Partie 7 – Calcul du Résultat complet</t>
  </si>
  <si>
    <t>Agglomérez les différentes composantes du résultat afin d’obtenir un résultat complet selon les 3 méthodes : couru, cout amorti, mtm.</t>
  </si>
  <si>
    <t>Le résultat complet est la somme de 3 composantes :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</si>
  <si>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Le résultat réalité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</si>
  <si>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Le résultat latent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</si>
  <si>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Le cout du financement (agios)</t>
    </r>
  </si>
  <si>
    <t>Méthode du cout amorti</t>
  </si>
  <si>
    <t>Ecart des valorisations en cout amorti</t>
  </si>
  <si>
    <r>
      <t xml:space="preserve">Agios sur solde initial : capitaux plus valorisation en couru au </t>
    </r>
    <r>
      <rPr>
        <sz val="10"/>
        <color rgb="FF0033CC"/>
        <rFont val="Calibri"/>
        <family val="2"/>
      </rPr>
      <t>30/12/2016</t>
    </r>
  </si>
  <si>
    <r>
      <t xml:space="preserve">Agios sur solde initial : capitaux plus valorisation en cout amorti au </t>
    </r>
    <r>
      <rPr>
        <sz val="10"/>
        <color rgb="FF0033CC"/>
        <rFont val="Calibri"/>
        <family val="2"/>
      </rPr>
      <t>30/12/2016</t>
    </r>
  </si>
  <si>
    <r>
      <t xml:space="preserve">Agios sur solde initial : capitaux plus valorisation en mtm au </t>
    </r>
    <r>
      <rPr>
        <sz val="10"/>
        <color rgb="FF0033CC"/>
        <rFont val="Calibri"/>
        <family val="2"/>
      </rPr>
      <t>30/12/2016</t>
    </r>
  </si>
  <si>
    <r>
      <t xml:space="preserve">La période de calcul, portera toujours sur le trimestre du </t>
    </r>
    <r>
      <rPr>
        <sz val="12"/>
        <color rgb="FF0033CC"/>
        <rFont val="Calibri"/>
        <family val="2"/>
      </rPr>
      <t>30 décembre 2016</t>
    </r>
    <r>
      <rPr>
        <sz val="12"/>
        <color rgb="FF000000"/>
        <rFont val="Calibri"/>
        <family val="2"/>
      </rPr>
      <t xml:space="preserve"> au </t>
    </r>
    <r>
      <rPr>
        <sz val="12"/>
        <color rgb="FF0033CC"/>
        <rFont val="Calibri"/>
        <family val="2"/>
      </rPr>
      <t>31 mars 2017.</t>
    </r>
  </si>
  <si>
    <r>
      <t xml:space="preserve">Les calculs de risque seront faits à la date de début : </t>
    </r>
    <r>
      <rPr>
        <sz val="12"/>
        <color rgb="FF0033CC"/>
        <rFont val="Calibri"/>
        <family val="2"/>
      </rPr>
      <t>30 décembre 2016</t>
    </r>
    <r>
      <rPr>
        <sz val="12"/>
        <color rgb="FF000000"/>
        <rFont val="Calibri"/>
        <family val="2"/>
      </rPr>
      <t>.</t>
    </r>
  </si>
  <si>
    <t>Recalcul du résultat complet sur le sous portefeuille composé des opérations en vie en début et en fin de période : nous appellerons ce portefeuille le portefeuille d’ouverture.</t>
  </si>
  <si>
    <t>Calcul du résultat latent, réalisé et financement selon la méthode du mark to market uniquement sur le portefeuille d’ouverture.</t>
  </si>
  <si>
    <r>
      <t xml:space="preserve">Calculer la duration le portefeuille d’ouverture à la date du </t>
    </r>
    <r>
      <rPr>
        <u/>
        <sz val="12"/>
        <color rgb="FF0033CC"/>
        <rFont val="Calibri"/>
        <family val="2"/>
      </rPr>
      <t>30 décembre 2016</t>
    </r>
  </si>
  <si>
    <r>
      <t xml:space="preserve">Calculez la sensibilité du portefeuille à la date du </t>
    </r>
    <r>
      <rPr>
        <u/>
        <sz val="12"/>
        <color rgb="FF0033CC"/>
        <rFont val="Calibri"/>
        <family val="2"/>
      </rPr>
      <t>30 décembre 2016</t>
    </r>
  </si>
  <si>
    <r>
      <t xml:space="preserve">Calculez l’impact de la variation effective des taux en recalculant le MtM à la date du </t>
    </r>
    <r>
      <rPr>
        <u/>
        <sz val="12"/>
        <color rgb="FF0033CC"/>
        <rFont val="Calibri"/>
        <family val="2"/>
      </rPr>
      <t>30 décembre 2016</t>
    </r>
    <r>
      <rPr>
        <sz val="12"/>
        <color rgb="FF000000"/>
        <rFont val="Calibri"/>
        <family val="2"/>
      </rPr>
      <t xml:space="preserve">, avec les taux de marché du </t>
    </r>
    <r>
      <rPr>
        <u/>
        <sz val="12"/>
        <color rgb="FF0033CC"/>
        <rFont val="Calibri"/>
        <family val="2"/>
      </rPr>
      <t>31 mars 2016</t>
    </r>
    <r>
      <rPr>
        <sz val="12"/>
        <color rgb="FF000000"/>
        <rFont val="Calibri"/>
        <family val="2"/>
      </rPr>
      <t>, sur le portefeuille d’ouverture.</t>
    </r>
  </si>
  <si>
    <r>
      <t xml:space="preserve">Calculez l’impact d’une variation du MtM pour une variation de taux de 10 bp sur chacun des taux de marché, sur le portefeuille d’ouverture au </t>
    </r>
    <r>
      <rPr>
        <u/>
        <sz val="12"/>
        <color rgb="FF0033CC"/>
        <rFont val="Calibri"/>
        <family val="2"/>
      </rPr>
      <t>30 décembre 2016</t>
    </r>
  </si>
  <si>
    <t>Calculer l’impact théorique de résultat à partir de la sensibilité, donc  au premier ordre en utilisant  la sensibilité.</t>
  </si>
  <si>
    <t>Répéter le calcul au second ordre avec la convexité.</t>
  </si>
  <si>
    <t>Faire la somme.</t>
  </si>
  <si>
    <t>Calculer le taux moyen de variation sur le trimestre, en divisant la variation effective de taux par les impacts en sensibilité et en convexité.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</si>
</sst>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€&quot;_-;\-* #,##0.00\ &quot;€&quot;_-;_-* &quot;-&quot;??\ &quot;€&quot;_-;_-@_-"/>
    <numFmt numFmtId="164" formatCode="0.0000%"/>
    <numFmt numFmtId="165" formatCode="ddd"/>
    <numFmt numFmtId="166" formatCode="0.000"/>
    <numFmt numFmtId="167" formatCode="0.0000"/>
    <numFmt numFmtId="168" formatCode="#,##0.0000000"/>
    <numFmt numFmtId="169" formatCode="#,##0.000000"/>
    <numFmt numFmtId="170" formatCode="0.000000%"/>
    <numFmt numFmtId="171" formatCode="#,##0&quot; F&quot;;[Red]\-#,##0&quot; F&quot;"/>
    <numFmt numFmtId="172" formatCode="#,##0.00&quot; F&quot;;[Red]\-#,##0.00&quot; F&quot;"/>
    <numFmt numFmtId="173" formatCode="#,##0.0000"/>
    <numFmt numFmtId="174" formatCode="[$-40C]d\-mmm\-yy;@"/>
    <numFmt numFmtId="175" formatCode="#,##0.000"/>
    <numFmt numFmtId="176" formatCode="00\-00"/>
    <numFmt numFmtId="177" formatCode="#,##0.00000"/>
    <numFmt numFmtId="178" formatCode="0.000%"/>
    <numFmt numFmtId="179" formatCode="0.0000000%"/>
    <numFmt numFmtId="180" formatCode="#,##0.00000000"/>
    <numFmt numFmtId="181" formatCode="#,##0.000000000"/>
  </numFmts>
  <fonts count="7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name val="Geneva"/>
    </font>
    <font>
      <sz val="10"/>
      <name val="Geneva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43"/>
      <name val="Arial"/>
      <family val="2"/>
    </font>
    <font>
      <sz val="10"/>
      <color rgb="FFFF0000"/>
      <name val="Arial"/>
      <family val="2"/>
    </font>
    <font>
      <sz val="16"/>
      <color indexed="4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43"/>
      <name val="Arial"/>
      <family val="2"/>
    </font>
    <font>
      <sz val="10"/>
      <name val="Bookman"/>
    </font>
    <font>
      <b/>
      <sz val="17"/>
      <name val="Arial"/>
      <family val="2"/>
    </font>
    <font>
      <b/>
      <sz val="14"/>
      <name val="Arial"/>
      <family val="2"/>
    </font>
    <font>
      <b/>
      <sz val="14"/>
      <color rgb="FF808080"/>
      <name val="Arial"/>
      <family val="2"/>
    </font>
    <font>
      <sz val="10"/>
      <name val="Calibri"/>
      <family val="2"/>
      <scheme val="minor"/>
    </font>
    <font>
      <sz val="8"/>
      <color rgb="FF7030A0"/>
      <name val="Arial"/>
      <family val="2"/>
    </font>
    <font>
      <sz val="11"/>
      <color theme="1"/>
      <name val="Arial"/>
      <family val="2"/>
    </font>
    <font>
      <sz val="10"/>
      <color rgb="FF0033CC"/>
      <name val="Arial"/>
      <family val="2"/>
    </font>
    <font>
      <sz val="8"/>
      <color theme="1"/>
      <name val="Arial"/>
      <family val="2"/>
    </font>
    <font>
      <b/>
      <sz val="10"/>
      <color indexed="36"/>
      <name val="Arial"/>
      <family val="2"/>
    </font>
    <font>
      <sz val="10"/>
      <color theme="7" tint="-0.249977111117893"/>
      <name val="Lucida Handwriting"/>
      <family val="4"/>
    </font>
    <font>
      <b/>
      <sz val="11"/>
      <name val="Arial"/>
      <family val="2"/>
    </font>
    <font>
      <sz val="18"/>
      <color rgb="FF365F91"/>
      <name val="Cambria"/>
      <family val="1"/>
    </font>
    <font>
      <sz val="7"/>
      <color rgb="FF365F91"/>
      <name val="Times New Roman"/>
      <family val="1"/>
    </font>
    <font>
      <sz val="12"/>
      <name val="Calibri"/>
      <family val="2"/>
    </font>
    <font>
      <sz val="12"/>
      <color rgb="FF0033CC"/>
      <name val="Calibri"/>
      <family val="2"/>
    </font>
    <font>
      <sz val="7"/>
      <name val="Times New Roman"/>
      <family val="1"/>
    </font>
    <font>
      <u/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color rgb="FF0000FF"/>
      <name val="Calibri"/>
      <family val="2"/>
    </font>
    <font>
      <sz val="12"/>
      <color rgb="FF000000"/>
      <name val="DIN-Light"/>
    </font>
    <font>
      <sz val="7"/>
      <color rgb="FF000000"/>
      <name val="Times New Roman"/>
      <family val="1"/>
    </font>
    <font>
      <u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6"/>
      <name val="Calibri"/>
      <family val="2"/>
    </font>
    <font>
      <b/>
      <sz val="12"/>
      <color rgb="FF000000"/>
      <name val="Calibri"/>
      <family val="2"/>
    </font>
    <font>
      <u/>
      <sz val="12"/>
      <color rgb="FF0033CC"/>
      <name val="Calibri"/>
      <family val="2"/>
    </font>
    <font>
      <b/>
      <sz val="17"/>
      <color indexed="23"/>
      <name val="Arial"/>
      <family val="2"/>
    </font>
    <font>
      <b/>
      <sz val="14"/>
      <color rgb="FFFF0000"/>
      <name val="Arial"/>
      <family val="2"/>
    </font>
    <font>
      <b/>
      <sz val="10"/>
      <color rgb="FF0033CC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365F91"/>
      <name val="Cambria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33CC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DIN-Light"/>
    </font>
    <font>
      <sz val="9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8" fillId="0" borderId="1" applyNumberFormat="0" applyFont="0" applyFill="0" applyAlignment="0" applyProtection="0"/>
    <xf numFmtId="0" fontId="9" fillId="0" borderId="2" applyNumberFormat="0" applyFont="0" applyFill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4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167" fontId="8" fillId="0" borderId="0" applyFont="0" applyBorder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4" fillId="0" borderId="0"/>
  </cellStyleXfs>
  <cellXfs count="289">
    <xf numFmtId="0" fontId="0" fillId="0" borderId="0" xfId="0"/>
    <xf numFmtId="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3" xfId="0" applyBorder="1"/>
    <xf numFmtId="14" fontId="0" fillId="0" borderId="0" xfId="0" applyNumberFormat="1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0" fontId="6" fillId="0" borderId="0" xfId="0" applyFont="1"/>
    <xf numFmtId="14" fontId="0" fillId="0" borderId="0" xfId="0" applyNumberFormat="1"/>
    <xf numFmtId="4" fontId="6" fillId="0" borderId="0" xfId="0" applyNumberFormat="1" applyFont="1"/>
    <xf numFmtId="165" fontId="0" fillId="0" borderId="0" xfId="0" applyNumberFormat="1" applyFill="1"/>
    <xf numFmtId="0" fontId="6" fillId="0" borderId="0" xfId="0" applyFont="1" applyBorder="1"/>
    <xf numFmtId="3" fontId="0" fillId="0" borderId="0" xfId="0" applyNumberFormat="1" applyBorder="1"/>
    <xf numFmtId="3" fontId="0" fillId="0" borderId="9" xfId="0" applyNumberFormat="1" applyBorder="1"/>
    <xf numFmtId="170" fontId="0" fillId="0" borderId="0" xfId="0" applyNumberFormat="1"/>
    <xf numFmtId="0" fontId="10" fillId="0" borderId="0" xfId="0" applyFont="1"/>
    <xf numFmtId="4" fontId="13" fillId="0" borderId="0" xfId="0" applyNumberFormat="1" applyFont="1"/>
    <xf numFmtId="4" fontId="6" fillId="0" borderId="0" xfId="0" applyNumberFormat="1" applyFont="1" applyBorder="1"/>
    <xf numFmtId="0" fontId="0" fillId="0" borderId="0" xfId="0" applyFill="1" applyAlignment="1">
      <alignment horizontal="right"/>
    </xf>
    <xf numFmtId="0" fontId="6" fillId="0" borderId="0" xfId="0" applyFont="1" applyFill="1" applyBorder="1"/>
    <xf numFmtId="0" fontId="4" fillId="0" borderId="0" xfId="0" applyFont="1"/>
    <xf numFmtId="0" fontId="0" fillId="2" borderId="0" xfId="0" applyFill="1" applyBorder="1"/>
    <xf numFmtId="14" fontId="12" fillId="2" borderId="0" xfId="0" applyNumberFormat="1" applyFont="1" applyFill="1" applyBorder="1"/>
    <xf numFmtId="0" fontId="6" fillId="0" borderId="4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12" xfId="0" applyFont="1" applyBorder="1"/>
    <xf numFmtId="0" fontId="6" fillId="0" borderId="13" xfId="0" applyFont="1" applyBorder="1"/>
    <xf numFmtId="165" fontId="0" fillId="0" borderId="4" xfId="0" applyNumberFormat="1" applyFill="1" applyBorder="1"/>
    <xf numFmtId="0" fontId="4" fillId="0" borderId="0" xfId="9"/>
    <xf numFmtId="174" fontId="17" fillId="4" borderId="0" xfId="9" applyNumberFormat="1" applyFont="1" applyFill="1" applyAlignment="1">
      <alignment horizontal="right"/>
    </xf>
    <xf numFmtId="4" fontId="15" fillId="4" borderId="0" xfId="9" applyNumberFormat="1" applyFont="1" applyFill="1" applyAlignment="1">
      <alignment horizontal="right"/>
    </xf>
    <xf numFmtId="174" fontId="4" fillId="0" borderId="0" xfId="9" applyNumberFormat="1" applyAlignment="1">
      <alignment horizontal="right"/>
    </xf>
    <xf numFmtId="4" fontId="4" fillId="0" borderId="0" xfId="9" applyNumberFormat="1" applyAlignment="1">
      <alignment horizontal="right"/>
    </xf>
    <xf numFmtId="0" fontId="4" fillId="0" borderId="0" xfId="9" applyAlignment="1">
      <alignment horizontal="right"/>
    </xf>
    <xf numFmtId="175" fontId="4" fillId="0" borderId="0" xfId="9" applyNumberFormat="1" applyAlignment="1">
      <alignment horizontal="right"/>
    </xf>
    <xf numFmtId="0" fontId="4" fillId="0" borderId="0" xfId="9" applyNumberFormat="1" applyAlignment="1">
      <alignment horizontal="right"/>
    </xf>
    <xf numFmtId="0" fontId="5" fillId="5" borderId="18" xfId="9" applyFont="1" applyFill="1" applyBorder="1" applyAlignment="1">
      <alignment horizontal="left"/>
    </xf>
    <xf numFmtId="0" fontId="4" fillId="5" borderId="18" xfId="9" applyFill="1" applyBorder="1" applyAlignment="1">
      <alignment horizontal="right"/>
    </xf>
    <xf numFmtId="0" fontId="4" fillId="5" borderId="18" xfId="9" applyFill="1" applyBorder="1"/>
    <xf numFmtId="166" fontId="4" fillId="5" borderId="18" xfId="9" applyNumberFormat="1" applyFill="1" applyBorder="1" applyAlignment="1">
      <alignment horizontal="right"/>
    </xf>
    <xf numFmtId="0" fontId="6" fillId="0" borderId="0" xfId="9" applyFont="1"/>
    <xf numFmtId="4" fontId="6" fillId="0" borderId="0" xfId="9" applyNumberFormat="1" applyFont="1"/>
    <xf numFmtId="0" fontId="6" fillId="0" borderId="0" xfId="9" applyFont="1" applyAlignment="1">
      <alignment horizontal="right"/>
    </xf>
    <xf numFmtId="166" fontId="4" fillId="0" borderId="0" xfId="9" applyNumberFormat="1" applyAlignment="1">
      <alignment horizontal="right"/>
    </xf>
    <xf numFmtId="0" fontId="4" fillId="0" borderId="0" xfId="9" applyAlignment="1">
      <alignment horizontal="center"/>
    </xf>
    <xf numFmtId="4" fontId="7" fillId="0" borderId="0" xfId="6" applyNumberFormat="1" applyAlignment="1" applyProtection="1">
      <alignment horizontal="left"/>
    </xf>
    <xf numFmtId="0" fontId="4" fillId="0" borderId="0" xfId="0" applyFont="1" applyBorder="1"/>
    <xf numFmtId="4" fontId="6" fillId="8" borderId="7" xfId="0" applyNumberFormat="1" applyFont="1" applyFill="1" applyBorder="1"/>
    <xf numFmtId="4" fontId="6" fillId="8" borderId="10" xfId="0" applyNumberFormat="1" applyFont="1" applyFill="1" applyBorder="1"/>
    <xf numFmtId="0" fontId="5" fillId="5" borderId="18" xfId="9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0" borderId="4" xfId="0" applyFont="1" applyBorder="1"/>
    <xf numFmtId="0" fontId="4" fillId="0" borderId="3" xfId="0" applyFont="1" applyBorder="1"/>
    <xf numFmtId="0" fontId="22" fillId="0" borderId="0" xfId="0" applyFont="1"/>
    <xf numFmtId="0" fontId="19" fillId="0" borderId="0" xfId="0" applyFont="1"/>
    <xf numFmtId="0" fontId="18" fillId="0" borderId="19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176" fontId="19" fillId="0" borderId="0" xfId="0" applyNumberFormat="1" applyFont="1" applyAlignment="1">
      <alignment horizontal="center"/>
    </xf>
    <xf numFmtId="4" fontId="24" fillId="0" borderId="20" xfId="0" applyNumberFormat="1" applyFont="1" applyBorder="1" applyAlignment="1">
      <alignment vertical="top" wrapText="1"/>
    </xf>
    <xf numFmtId="167" fontId="24" fillId="0" borderId="20" xfId="0" applyNumberFormat="1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5" fillId="0" borderId="0" xfId="17" applyFont="1"/>
    <xf numFmtId="14" fontId="0" fillId="0" borderId="4" xfId="0" applyNumberFormat="1" applyFill="1" applyBorder="1"/>
    <xf numFmtId="3" fontId="0" fillId="0" borderId="4" xfId="0" applyNumberFormat="1" applyBorder="1"/>
    <xf numFmtId="4" fontId="6" fillId="8" borderId="5" xfId="0" applyNumberFormat="1" applyFont="1" applyFill="1" applyBorder="1"/>
    <xf numFmtId="0" fontId="25" fillId="0" borderId="2" xfId="17" applyFont="1" applyBorder="1"/>
    <xf numFmtId="14" fontId="0" fillId="0" borderId="2" xfId="0" applyNumberFormat="1" applyBorder="1"/>
    <xf numFmtId="14" fontId="26" fillId="0" borderId="0" xfId="0" applyNumberFormat="1" applyFont="1"/>
    <xf numFmtId="164" fontId="0" fillId="0" borderId="0" xfId="0" applyNumberFormat="1"/>
    <xf numFmtId="4" fontId="0" fillId="9" borderId="0" xfId="0" applyNumberFormat="1" applyFill="1"/>
    <xf numFmtId="177" fontId="0" fillId="9" borderId="0" xfId="0" applyNumberFormat="1" applyFill="1"/>
    <xf numFmtId="164" fontId="16" fillId="0" borderId="0" xfId="7" applyNumberFormat="1" applyFont="1"/>
    <xf numFmtId="178" fontId="16" fillId="0" borderId="0" xfId="7" applyNumberFormat="1" applyFont="1"/>
    <xf numFmtId="177" fontId="0" fillId="0" borderId="0" xfId="0" applyNumberFormat="1"/>
    <xf numFmtId="0" fontId="27" fillId="0" borderId="0" xfId="20" applyFont="1"/>
    <xf numFmtId="0" fontId="1" fillId="0" borderId="0" xfId="20"/>
    <xf numFmtId="0" fontId="1" fillId="10" borderId="0" xfId="20" applyFill="1"/>
    <xf numFmtId="4" fontId="1" fillId="10" borderId="0" xfId="20" applyNumberFormat="1" applyFill="1"/>
    <xf numFmtId="10" fontId="1" fillId="10" borderId="0" xfId="20" applyNumberFormat="1" applyFill="1"/>
    <xf numFmtId="4" fontId="1" fillId="0" borderId="0" xfId="20" applyNumberFormat="1"/>
    <xf numFmtId="173" fontId="1" fillId="0" borderId="0" xfId="20" applyNumberFormat="1"/>
    <xf numFmtId="10" fontId="16" fillId="0" borderId="0" xfId="20" applyNumberFormat="1" applyFont="1"/>
    <xf numFmtId="4" fontId="1" fillId="6" borderId="0" xfId="20" applyNumberFormat="1" applyFill="1"/>
    <xf numFmtId="0" fontId="1" fillId="6" borderId="0" xfId="20" applyFill="1"/>
    <xf numFmtId="167" fontId="1" fillId="6" borderId="0" xfId="20" applyNumberFormat="1" applyFill="1"/>
    <xf numFmtId="10" fontId="0" fillId="6" borderId="0" xfId="21" applyNumberFormat="1" applyFont="1" applyFill="1"/>
    <xf numFmtId="169" fontId="1" fillId="6" borderId="0" xfId="20" applyNumberFormat="1" applyFill="1"/>
    <xf numFmtId="173" fontId="1" fillId="6" borderId="0" xfId="20" applyNumberFormat="1" applyFill="1"/>
    <xf numFmtId="10" fontId="1" fillId="0" borderId="0" xfId="20" applyNumberFormat="1"/>
    <xf numFmtId="169" fontId="16" fillId="0" borderId="0" xfId="20" applyNumberFormat="1" applyFont="1"/>
    <xf numFmtId="173" fontId="16" fillId="0" borderId="0" xfId="20" applyNumberFormat="1" applyFont="1"/>
    <xf numFmtId="173" fontId="4" fillId="6" borderId="0" xfId="20" applyNumberFormat="1" applyFont="1" applyFill="1"/>
    <xf numFmtId="10" fontId="1" fillId="6" borderId="0" xfId="20" applyNumberFormat="1" applyFill="1"/>
    <xf numFmtId="177" fontId="4" fillId="6" borderId="0" xfId="21" applyNumberFormat="1" applyFont="1" applyFill="1"/>
    <xf numFmtId="168" fontId="28" fillId="6" borderId="0" xfId="20" applyNumberFormat="1" applyFont="1" applyFill="1"/>
    <xf numFmtId="179" fontId="29" fillId="6" borderId="0" xfId="21" applyNumberFormat="1" applyFont="1" applyFill="1"/>
    <xf numFmtId="0" fontId="4" fillId="2" borderId="0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4" fontId="0" fillId="0" borderId="3" xfId="0" applyNumberFormat="1" applyBorder="1"/>
    <xf numFmtId="4" fontId="0" fillId="0" borderId="6" xfId="0" applyNumberFormat="1" applyBorder="1"/>
    <xf numFmtId="4" fontId="0" fillId="0" borderId="8" xfId="0" applyNumberFormat="1" applyBorder="1"/>
    <xf numFmtId="14" fontId="0" fillId="0" borderId="5" xfId="0" applyNumberFormat="1" applyBorder="1"/>
    <xf numFmtId="14" fontId="0" fillId="0" borderId="7" xfId="0" applyNumberFormat="1" applyBorder="1"/>
    <xf numFmtId="14" fontId="0" fillId="0" borderId="10" xfId="0" applyNumberFormat="1" applyBorder="1"/>
    <xf numFmtId="3" fontId="0" fillId="0" borderId="6" xfId="0" applyNumberFormat="1" applyFill="1" applyBorder="1"/>
    <xf numFmtId="4" fontId="0" fillId="0" borderId="7" xfId="0" applyNumberFormat="1" applyFill="1" applyBorder="1"/>
    <xf numFmtId="0" fontId="31" fillId="0" borderId="0" xfId="0" applyFont="1"/>
    <xf numFmtId="3" fontId="0" fillId="0" borderId="4" xfId="0" applyNumberFormat="1" applyFill="1" applyBorder="1"/>
    <xf numFmtId="3" fontId="4" fillId="0" borderId="4" xfId="0" applyNumberFormat="1" applyFont="1" applyFill="1" applyBorder="1"/>
    <xf numFmtId="14" fontId="0" fillId="0" borderId="9" xfId="0" applyNumberFormat="1" applyFill="1" applyBorder="1"/>
    <xf numFmtId="3" fontId="6" fillId="0" borderId="3" xfId="0" applyNumberFormat="1" applyFont="1" applyBorder="1"/>
    <xf numFmtId="3" fontId="6" fillId="0" borderId="6" xfId="0" applyNumberFormat="1" applyFont="1" applyBorder="1"/>
    <xf numFmtId="0" fontId="0" fillId="0" borderId="2" xfId="0" applyBorder="1"/>
    <xf numFmtId="14" fontId="0" fillId="0" borderId="2" xfId="0" applyNumberFormat="1" applyFill="1" applyBorder="1"/>
    <xf numFmtId="4" fontId="30" fillId="0" borderId="2" xfId="0" applyNumberFormat="1" applyFont="1" applyBorder="1"/>
    <xf numFmtId="4" fontId="6" fillId="0" borderId="2" xfId="0" applyNumberFormat="1" applyFont="1" applyBorder="1"/>
    <xf numFmtId="3" fontId="0" fillId="0" borderId="2" xfId="0" applyNumberFormat="1" applyBorder="1"/>
    <xf numFmtId="0" fontId="6" fillId="0" borderId="7" xfId="0" applyFont="1" applyFill="1" applyBorder="1"/>
    <xf numFmtId="3" fontId="0" fillId="0" borderId="3" xfId="0" applyNumberFormat="1" applyFill="1" applyBorder="1"/>
    <xf numFmtId="4" fontId="0" fillId="0" borderId="4" xfId="0" applyNumberFormat="1" applyFill="1" applyBorder="1"/>
    <xf numFmtId="4" fontId="0" fillId="0" borderId="5" xfId="0" applyNumberFormat="1" applyFill="1" applyBorder="1"/>
    <xf numFmtId="3" fontId="0" fillId="12" borderId="6" xfId="0" applyNumberFormat="1" applyFill="1" applyBorder="1"/>
    <xf numFmtId="3" fontId="0" fillId="12" borderId="0" xfId="0" applyNumberFormat="1" applyFill="1" applyBorder="1"/>
    <xf numFmtId="4" fontId="6" fillId="12" borderId="14" xfId="0" applyNumberFormat="1" applyFont="1" applyFill="1" applyBorder="1"/>
    <xf numFmtId="4" fontId="6" fillId="12" borderId="15" xfId="0" applyNumberFormat="1" applyFont="1" applyFill="1" applyBorder="1"/>
    <xf numFmtId="0" fontId="6" fillId="0" borderId="6" xfId="0" applyFont="1" applyFill="1" applyBorder="1"/>
    <xf numFmtId="0" fontId="0" fillId="12" borderId="3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8" xfId="0" applyFill="1" applyBorder="1"/>
    <xf numFmtId="0" fontId="0" fillId="12" borderId="10" xfId="0" applyFill="1" applyBorder="1"/>
    <xf numFmtId="14" fontId="0" fillId="12" borderId="5" xfId="0" applyNumberFormat="1" applyFill="1" applyBorder="1"/>
    <xf numFmtId="14" fontId="0" fillId="12" borderId="7" xfId="0" applyNumberFormat="1" applyFill="1" applyBorder="1"/>
    <xf numFmtId="14" fontId="0" fillId="12" borderId="10" xfId="0" applyNumberFormat="1" applyFill="1" applyBorder="1"/>
    <xf numFmtId="4" fontId="0" fillId="12" borderId="3" xfId="0" applyNumberFormat="1" applyFill="1" applyBorder="1"/>
    <xf numFmtId="4" fontId="0" fillId="12" borderId="6" xfId="0" applyNumberFormat="1" applyFill="1" applyBorder="1"/>
    <xf numFmtId="4" fontId="0" fillId="12" borderId="8" xfId="0" applyNumberFormat="1" applyFill="1" applyBorder="1"/>
    <xf numFmtId="164" fontId="0" fillId="12" borderId="3" xfId="7" applyNumberFormat="1" applyFont="1" applyFill="1" applyBorder="1"/>
    <xf numFmtId="164" fontId="0" fillId="12" borderId="6" xfId="7" applyNumberFormat="1" applyFont="1" applyFill="1" applyBorder="1"/>
    <xf numFmtId="164" fontId="0" fillId="12" borderId="8" xfId="7" applyNumberFormat="1" applyFont="1" applyFill="1" applyBorder="1"/>
    <xf numFmtId="4" fontId="0" fillId="0" borderId="3" xfId="0" applyNumberFormat="1" applyFill="1" applyBorder="1"/>
    <xf numFmtId="4" fontId="0" fillId="0" borderId="6" xfId="0" applyNumberFormat="1" applyFill="1" applyBorder="1"/>
    <xf numFmtId="4" fontId="4" fillId="5" borderId="18" xfId="9" applyNumberFormat="1" applyFill="1" applyBorder="1"/>
    <xf numFmtId="165" fontId="6" fillId="0" borderId="0" xfId="0" applyNumberFormat="1" applyFont="1" applyFill="1"/>
    <xf numFmtId="4" fontId="4" fillId="0" borderId="0" xfId="9" applyNumberFormat="1"/>
    <xf numFmtId="0" fontId="23" fillId="6" borderId="0" xfId="0" applyFont="1" applyFill="1" applyBorder="1" applyAlignment="1">
      <alignment vertical="top" wrapText="1"/>
    </xf>
    <xf numFmtId="4" fontId="24" fillId="6" borderId="0" xfId="0" applyNumberFormat="1" applyFont="1" applyFill="1" applyBorder="1" applyAlignment="1">
      <alignment vertical="top" wrapText="1"/>
    </xf>
    <xf numFmtId="164" fontId="24" fillId="6" borderId="0" xfId="7" applyNumberFormat="1" applyFont="1" applyFill="1" applyBorder="1" applyAlignment="1">
      <alignment vertical="top" wrapText="1"/>
    </xf>
    <xf numFmtId="167" fontId="24" fillId="6" borderId="0" xfId="0" applyNumberFormat="1" applyFont="1" applyFill="1" applyBorder="1" applyAlignment="1">
      <alignment vertical="top" wrapText="1"/>
    </xf>
    <xf numFmtId="0" fontId="23" fillId="6" borderId="26" xfId="0" applyFont="1" applyFill="1" applyBorder="1" applyAlignment="1">
      <alignment vertical="top" wrapText="1"/>
    </xf>
    <xf numFmtId="0" fontId="0" fillId="6" borderId="0" xfId="0" applyFill="1" applyBorder="1"/>
    <xf numFmtId="4" fontId="51" fillId="0" borderId="20" xfId="0" applyNumberFormat="1" applyFont="1" applyBorder="1" applyAlignment="1">
      <alignment vertical="top" wrapText="1"/>
    </xf>
    <xf numFmtId="4" fontId="24" fillId="0" borderId="19" xfId="0" applyNumberFormat="1" applyFont="1" applyBorder="1" applyAlignment="1">
      <alignment vertical="top" wrapText="1"/>
    </xf>
    <xf numFmtId="169" fontId="24" fillId="0" borderId="19" xfId="7" applyNumberFormat="1" applyFont="1" applyBorder="1" applyAlignment="1">
      <alignment vertical="top" wrapText="1"/>
    </xf>
    <xf numFmtId="164" fontId="24" fillId="0" borderId="19" xfId="7" applyNumberFormat="1" applyFont="1" applyBorder="1" applyAlignment="1">
      <alignment vertical="top" wrapText="1"/>
    </xf>
    <xf numFmtId="0" fontId="32" fillId="0" borderId="0" xfId="0" applyFont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3" fontId="0" fillId="0" borderId="2" xfId="0" applyNumberFormat="1" applyFill="1" applyBorder="1"/>
    <xf numFmtId="0" fontId="0" fillId="0" borderId="2" xfId="0" applyFill="1" applyBorder="1"/>
    <xf numFmtId="178" fontId="52" fillId="0" borderId="2" xfId="7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 applyNumberFormat="1" applyAlignment="1"/>
    <xf numFmtId="0" fontId="40" fillId="0" borderId="0" xfId="0" applyFont="1" applyAlignment="1">
      <alignment vertical="center"/>
    </xf>
    <xf numFmtId="0" fontId="5" fillId="5" borderId="0" xfId="9" applyFont="1" applyFill="1" applyBorder="1"/>
    <xf numFmtId="0" fontId="6" fillId="0" borderId="27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0" xfId="0" applyFill="1" applyBorder="1"/>
    <xf numFmtId="0" fontId="53" fillId="0" borderId="2" xfId="17" applyFont="1" applyFill="1" applyBorder="1"/>
    <xf numFmtId="166" fontId="0" fillId="14" borderId="28" xfId="0" applyNumberFormat="1" applyFill="1" applyBorder="1" applyAlignment="1" applyProtection="1">
      <alignment horizontal="center"/>
    </xf>
    <xf numFmtId="165" fontId="4" fillId="14" borderId="2" xfId="9" applyNumberFormat="1" applyFill="1" applyBorder="1"/>
    <xf numFmtId="166" fontId="0" fillId="0" borderId="30" xfId="0" applyNumberFormat="1" applyFill="1" applyBorder="1" applyAlignment="1" applyProtection="1">
      <alignment horizontal="center"/>
    </xf>
    <xf numFmtId="166" fontId="0" fillId="0" borderId="28" xfId="0" applyNumberFormat="1" applyFill="1" applyBorder="1" applyAlignment="1" applyProtection="1">
      <alignment horizontal="center"/>
    </xf>
    <xf numFmtId="166" fontId="0" fillId="0" borderId="29" xfId="0" applyNumberFormat="1" applyFill="1" applyBorder="1" applyAlignment="1" applyProtection="1">
      <alignment horizontal="center"/>
    </xf>
    <xf numFmtId="165" fontId="4" fillId="0" borderId="2" xfId="9" applyNumberFormat="1" applyBorder="1"/>
    <xf numFmtId="166" fontId="0" fillId="14" borderId="30" xfId="0" applyNumberFormat="1" applyFill="1" applyBorder="1" applyAlignment="1" applyProtection="1">
      <alignment horizontal="center"/>
    </xf>
    <xf numFmtId="166" fontId="0" fillId="14" borderId="29" xfId="0" applyNumberFormat="1" applyFill="1" applyBorder="1" applyAlignment="1" applyProtection="1">
      <alignment horizont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vertical="center"/>
    </xf>
    <xf numFmtId="0" fontId="6" fillId="13" borderId="21" xfId="0" applyFont="1" applyFill="1" applyBorder="1" applyAlignment="1">
      <alignment vertical="center"/>
    </xf>
    <xf numFmtId="14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6" fillId="0" borderId="23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0" fontId="0" fillId="0" borderId="0" xfId="0" applyAlignment="1"/>
    <xf numFmtId="167" fontId="6" fillId="0" borderId="0" xfId="0" applyNumberFormat="1" applyFont="1" applyAlignment="1">
      <alignment horizontal="right"/>
    </xf>
    <xf numFmtId="1" fontId="59" fillId="0" borderId="0" xfId="9" applyNumberFormat="1" applyFont="1" applyAlignment="1">
      <alignment horizontal="right"/>
    </xf>
    <xf numFmtId="0" fontId="59" fillId="0" borderId="0" xfId="9" applyFont="1"/>
    <xf numFmtId="14" fontId="4" fillId="0" borderId="0" xfId="0" applyNumberFormat="1" applyFont="1" applyFill="1" applyAlignment="1">
      <alignment horizontal="left"/>
    </xf>
    <xf numFmtId="4" fontId="14" fillId="3" borderId="2" xfId="0" applyNumberFormat="1" applyFont="1" applyFill="1" applyBorder="1" applyAlignment="1">
      <alignment horizontal="center"/>
    </xf>
    <xf numFmtId="4" fontId="14" fillId="3" borderId="2" xfId="0" applyNumberFormat="1" applyFont="1" applyFill="1" applyBorder="1" applyAlignment="1">
      <alignment horizontal="right"/>
    </xf>
    <xf numFmtId="14" fontId="0" fillId="12" borderId="0" xfId="0" applyNumberFormat="1" applyFill="1" applyAlignment="1">
      <alignment horizontal="right"/>
    </xf>
    <xf numFmtId="169" fontId="4" fillId="11" borderId="0" xfId="9" applyNumberFormat="1" applyFill="1"/>
    <xf numFmtId="4" fontId="4" fillId="11" borderId="0" xfId="9" applyNumberFormat="1" applyFill="1"/>
    <xf numFmtId="180" fontId="0" fillId="0" borderId="0" xfId="0" applyNumberFormat="1"/>
    <xf numFmtId="4" fontId="4" fillId="0" borderId="2" xfId="9" applyNumberFormat="1" applyBorder="1"/>
    <xf numFmtId="169" fontId="0" fillId="0" borderId="0" xfId="0" applyNumberFormat="1"/>
    <xf numFmtId="181" fontId="16" fillId="0" borderId="0" xfId="9" applyNumberFormat="1" applyFont="1"/>
    <xf numFmtId="177" fontId="4" fillId="11" borderId="0" xfId="9" applyNumberFormat="1" applyFill="1"/>
    <xf numFmtId="0" fontId="16" fillId="0" borderId="0" xfId="9" applyFont="1"/>
    <xf numFmtId="4" fontId="16" fillId="0" borderId="0" xfId="9" applyNumberFormat="1" applyFont="1"/>
    <xf numFmtId="173" fontId="4" fillId="0" borderId="0" xfId="9" applyNumberFormat="1"/>
    <xf numFmtId="14" fontId="6" fillId="7" borderId="0" xfId="9" applyNumberFormat="1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0" xfId="0" applyFont="1"/>
    <xf numFmtId="4" fontId="20" fillId="4" borderId="4" xfId="9" applyNumberFormat="1" applyFont="1" applyFill="1" applyBorder="1" applyAlignment="1">
      <alignment horizontal="right"/>
    </xf>
    <xf numFmtId="14" fontId="0" fillId="0" borderId="4" xfId="0" applyNumberFormat="1" applyBorder="1"/>
    <xf numFmtId="0" fontId="6" fillId="0" borderId="6" xfId="0" applyFont="1" applyBorder="1"/>
    <xf numFmtId="4" fontId="20" fillId="4" borderId="0" xfId="9" applyNumberFormat="1" applyFont="1" applyFill="1" applyBorder="1" applyAlignment="1">
      <alignment horizontal="right"/>
    </xf>
    <xf numFmtId="14" fontId="0" fillId="0" borderId="0" xfId="0" applyNumberFormat="1" applyBorder="1"/>
    <xf numFmtId="4" fontId="20" fillId="4" borderId="9" xfId="9" applyNumberFormat="1" applyFont="1" applyFill="1" applyBorder="1" applyAlignment="1">
      <alignment horizontal="right"/>
    </xf>
    <xf numFmtId="14" fontId="0" fillId="0" borderId="9" xfId="0" applyNumberFormat="1" applyBorder="1"/>
    <xf numFmtId="3" fontId="0" fillId="0" borderId="9" xfId="0" applyNumberFormat="1" applyFill="1" applyBorder="1"/>
    <xf numFmtId="0" fontId="19" fillId="0" borderId="20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60" fillId="15" borderId="2" xfId="0" applyFont="1" applyFill="1" applyBorder="1" applyAlignment="1">
      <alignment horizontal="left" vertical="center"/>
    </xf>
    <xf numFmtId="0" fontId="61" fillId="15" borderId="2" xfId="0" applyFont="1" applyFill="1" applyBorder="1" applyAlignment="1">
      <alignment horizontal="left" vertical="center"/>
    </xf>
    <xf numFmtId="20" fontId="62" fillId="15" borderId="2" xfId="11" applyNumberFormat="1" applyFont="1" applyFill="1" applyBorder="1" applyAlignment="1">
      <alignment horizontal="center" vertical="center"/>
    </xf>
    <xf numFmtId="0" fontId="60" fillId="16" borderId="2" xfId="0" applyFont="1" applyFill="1" applyBorder="1" applyAlignment="1">
      <alignment horizontal="left" vertical="center"/>
    </xf>
    <xf numFmtId="0" fontId="61" fillId="0" borderId="2" xfId="0" applyFont="1" applyBorder="1" applyAlignment="1">
      <alignment horizontal="left" vertical="center"/>
    </xf>
    <xf numFmtId="20" fontId="62" fillId="0" borderId="2" xfId="11" applyNumberFormat="1" applyFont="1" applyBorder="1" applyAlignment="1">
      <alignment horizontal="center" vertical="center"/>
    </xf>
    <xf numFmtId="49" fontId="63" fillId="0" borderId="2" xfId="17" applyNumberFormat="1" applyFont="1" applyBorder="1" applyAlignment="1">
      <alignment horizontal="left" vertical="center"/>
    </xf>
    <xf numFmtId="49" fontId="64" fillId="0" borderId="2" xfId="17" applyNumberFormat="1" applyFont="1" applyBorder="1" applyAlignment="1">
      <alignment horizontal="left" vertical="center"/>
    </xf>
    <xf numFmtId="0" fontId="65" fillId="0" borderId="2" xfId="0" applyFont="1" applyBorder="1" applyAlignment="1">
      <alignment horizontal="center" vertical="center"/>
    </xf>
    <xf numFmtId="0" fontId="60" fillId="0" borderId="2" xfId="0" applyFont="1" applyBorder="1" applyAlignment="1">
      <alignment horizontal="left" vertical="center"/>
    </xf>
    <xf numFmtId="0" fontId="66" fillId="0" borderId="2" xfId="0" applyFont="1" applyBorder="1" applyAlignment="1">
      <alignment horizontal="left" vertical="center"/>
    </xf>
    <xf numFmtId="0" fontId="67" fillId="0" borderId="2" xfId="0" applyFont="1" applyBorder="1" applyAlignment="1">
      <alignment horizontal="left" vertical="center"/>
    </xf>
    <xf numFmtId="49" fontId="63" fillId="15" borderId="2" xfId="17" applyNumberFormat="1" applyFont="1" applyFill="1" applyBorder="1" applyAlignment="1">
      <alignment horizontal="left" vertical="center"/>
    </xf>
    <xf numFmtId="49" fontId="64" fillId="15" borderId="2" xfId="17" applyNumberFormat="1" applyFont="1" applyFill="1" applyBorder="1" applyAlignment="1">
      <alignment horizontal="left" vertical="center"/>
    </xf>
    <xf numFmtId="0" fontId="65" fillId="15" borderId="2" xfId="0" applyFont="1" applyFill="1" applyBorder="1" applyAlignment="1">
      <alignment horizontal="center" vertical="center"/>
    </xf>
    <xf numFmtId="0" fontId="66" fillId="17" borderId="2" xfId="0" applyFont="1" applyFill="1" applyBorder="1" applyAlignment="1">
      <alignment horizontal="left" vertical="center"/>
    </xf>
    <xf numFmtId="0" fontId="67" fillId="15" borderId="2" xfId="0" applyFont="1" applyFill="1" applyBorder="1" applyAlignment="1">
      <alignment horizontal="left" vertical="center"/>
    </xf>
    <xf numFmtId="14" fontId="68" fillId="18" borderId="31" xfId="0" applyNumberFormat="1" applyFont="1" applyFill="1" applyBorder="1" applyAlignment="1">
      <alignment horizontal="center" vertical="center"/>
    </xf>
    <xf numFmtId="165" fontId="4" fillId="0" borderId="2" xfId="9" applyNumberFormat="1" applyFill="1" applyBorder="1"/>
    <xf numFmtId="166" fontId="0" fillId="14" borderId="31" xfId="0" applyNumberFormat="1" applyFill="1" applyBorder="1" applyAlignment="1">
      <alignment horizontal="center"/>
    </xf>
    <xf numFmtId="165" fontId="4" fillId="14" borderId="2" xfId="11" applyNumberFormat="1" applyFill="1" applyBorder="1"/>
    <xf numFmtId="166" fontId="0" fillId="0" borderId="31" xfId="0" applyNumberFormat="1" applyFill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5" fontId="4" fillId="0" borderId="2" xfId="11" applyNumberFormat="1" applyBorder="1"/>
    <xf numFmtId="0" fontId="69" fillId="13" borderId="19" xfId="0" applyFont="1" applyFill="1" applyBorder="1" applyAlignment="1">
      <alignment horizontal="right" vertical="center"/>
    </xf>
    <xf numFmtId="0" fontId="70" fillId="13" borderId="17" xfId="0" applyFont="1" applyFill="1" applyBorder="1" applyAlignment="1">
      <alignment vertical="center"/>
    </xf>
    <xf numFmtId="14" fontId="70" fillId="13" borderId="17" xfId="0" applyNumberFormat="1" applyFont="1" applyFill="1" applyBorder="1" applyAlignment="1">
      <alignment horizontal="right" vertical="center"/>
    </xf>
    <xf numFmtId="0" fontId="70" fillId="13" borderId="17" xfId="0" applyFont="1" applyFill="1" applyBorder="1" applyAlignment="1">
      <alignment horizontal="right" vertical="center"/>
    </xf>
    <xf numFmtId="3" fontId="70" fillId="1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6" fillId="13" borderId="32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40" fillId="0" borderId="33" xfId="0" applyFont="1" applyBorder="1" applyAlignment="1">
      <alignment vertical="center" wrapText="1"/>
    </xf>
    <xf numFmtId="0" fontId="40" fillId="0" borderId="17" xfId="0" applyFont="1" applyBorder="1" applyAlignment="1">
      <alignment horizontal="right" vertical="center"/>
    </xf>
    <xf numFmtId="3" fontId="40" fillId="0" borderId="17" xfId="0" applyNumberFormat="1" applyFont="1" applyBorder="1" applyAlignment="1">
      <alignment horizontal="right" vertical="center"/>
    </xf>
    <xf numFmtId="0" fontId="7" fillId="0" borderId="0" xfId="6" applyAlignment="1" applyProtection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72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56" fillId="0" borderId="22" xfId="0" applyFont="1" applyBorder="1" applyAlignment="1">
      <alignment vertical="center"/>
    </xf>
    <xf numFmtId="0" fontId="57" fillId="0" borderId="24" xfId="0" applyFont="1" applyBorder="1" applyAlignment="1">
      <alignment vertical="center"/>
    </xf>
  </cellXfs>
  <cellStyles count="23">
    <cellStyle name="Contour double" xfId="1"/>
    <cellStyle name="Contour simple" xfId="2"/>
    <cellStyle name="Currency [0]_!PTSCAT" xfId="3"/>
    <cellStyle name="Currency_!PTSCAT" xfId="4"/>
    <cellStyle name="Date" xfId="5"/>
    <cellStyle name="Euro" xfId="10"/>
    <cellStyle name="Lien hypertexte" xfId="6" builtinId="8"/>
    <cellStyle name="Normal" xfId="0" builtinId="0"/>
    <cellStyle name="Normal 2" xfId="9"/>
    <cellStyle name="Normal 2 2" xfId="11"/>
    <cellStyle name="Normal 2 3" xfId="22"/>
    <cellStyle name="Normal 3" xfId="12"/>
    <cellStyle name="Normal 4" xfId="13"/>
    <cellStyle name="Normal 5" xfId="17"/>
    <cellStyle name="Normal 6" xfId="18"/>
    <cellStyle name="Normal 7" xfId="20"/>
    <cellStyle name="Pourcentage" xfId="7" builtinId="5"/>
    <cellStyle name="Pourcentage 2" xfId="14"/>
    <cellStyle name="Pourcentage 2 2" xfId="15"/>
    <cellStyle name="Pourcentage 3" xfId="16"/>
    <cellStyle name="Pourcentage 4" xfId="19"/>
    <cellStyle name="Pourcentage 5" xfId="21"/>
    <cellStyle name="Taux" xfId="8"/>
  </cellStyles>
  <dxfs count="1">
    <dxf>
      <font>
        <strike val="0"/>
        <color theme="3" tint="0.399945066682943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2827020</xdr:colOff>
      <xdr:row>1</xdr:row>
      <xdr:rowOff>15240</xdr:rowOff>
    </xdr:from>
    <xdr:to>
      <xdr:col>0</xdr:col>
      <xdr:colOff>5634990</xdr:colOff>
      <xdr:row>11</xdr:row>
      <xdr:rowOff>118745</xdr:rowOff>
    </xdr:to>
    <xdr:pic>
      <xdr:nvPicPr>
        <xdr:cNvPr id="7" name="logo_cergy" descr="19_univ_cergy_pontois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7020" y="182880"/>
          <a:ext cx="2807970" cy="177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116</xdr:row>
          <xdr:rowOff>0</xdr:rowOff>
        </xdr:from>
        <xdr:to>
          <xdr:col>6</xdr:col>
          <xdr:colOff>411480</xdr:colOff>
          <xdr:row>117</xdr:row>
          <xdr:rowOff>289560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169</xdr:row>
      <xdr:rowOff>0</xdr:rowOff>
    </xdr:from>
    <xdr:to>
      <xdr:col>3</xdr:col>
      <xdr:colOff>144780</xdr:colOff>
      <xdr:row>170</xdr:row>
      <xdr:rowOff>182880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74960"/>
          <a:ext cx="906018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4</xdr:col>
      <xdr:colOff>525780</xdr:colOff>
      <xdr:row>173</xdr:row>
      <xdr:rowOff>182880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45560"/>
          <a:ext cx="294894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129540</xdr:colOff>
      <xdr:row>178</xdr:row>
      <xdr:rowOff>106680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07560"/>
          <a:ext cx="25527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5</xdr:col>
      <xdr:colOff>541020</xdr:colOff>
      <xdr:row>191</xdr:row>
      <xdr:rowOff>91440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21220"/>
          <a:ext cx="368046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wmf"/><Relationship Id="rId2" Type="http://schemas.openxmlformats.org/officeDocument/2006/relationships/hyperlink" Target="http://www.euribor-ebf.eu/" TargetMode="External"/><Relationship Id="rId1" Type="http://schemas.openxmlformats.org/officeDocument/2006/relationships/hyperlink" Target="mailto:philippe.duchemin@finkeys.com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ribor-ebf.e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4:H273"/>
  <sheetViews>
    <sheetView tabSelected="1" workbookViewId="0">
      <selection activeCell="C4" sqref="C4"/>
    </sheetView>
  </sheetViews>
  <sheetFormatPr baseColWidth="10" defaultColWidth="78.21875" defaultRowHeight="13.2"/>
  <cols>
    <col min="1" max="1" width="107.88671875" style="171" customWidth="1"/>
    <col min="2" max="2" width="9.109375" customWidth="1"/>
    <col min="3" max="3" width="13" customWidth="1"/>
    <col min="4" max="6" width="10.44140625" customWidth="1"/>
    <col min="7" max="7" width="9.88671875" customWidth="1"/>
    <col min="8" max="8" width="9.109375" customWidth="1"/>
  </cols>
  <sheetData>
    <row r="14" spans="1:1" ht="17.399999999999999">
      <c r="A14" s="284" t="s">
        <v>257</v>
      </c>
    </row>
    <row r="15" spans="1:1" ht="15">
      <c r="A15" s="257"/>
    </row>
    <row r="16" spans="1:1" ht="31.2">
      <c r="A16" s="258" t="s">
        <v>150</v>
      </c>
    </row>
    <row r="17" spans="1:1" ht="15.6">
      <c r="A17" s="258"/>
    </row>
    <row r="18" spans="1:1" ht="15.6">
      <c r="A18" s="258" t="s">
        <v>151</v>
      </c>
    </row>
    <row r="19" spans="1:1" ht="31.2">
      <c r="A19" s="258" t="s">
        <v>427</v>
      </c>
    </row>
    <row r="20" spans="1:1" ht="15.6">
      <c r="A20" s="259"/>
    </row>
    <row r="21" spans="1:1" ht="15.6">
      <c r="A21" s="259" t="s">
        <v>152</v>
      </c>
    </row>
    <row r="22" spans="1:1" ht="15.6">
      <c r="A22" s="259"/>
    </row>
    <row r="23" spans="1:1" ht="15.6">
      <c r="A23" s="260" t="s">
        <v>258</v>
      </c>
    </row>
    <row r="24" spans="1:1" ht="15.6">
      <c r="A24" s="260" t="s">
        <v>259</v>
      </c>
    </row>
    <row r="25" spans="1:1" ht="31.2">
      <c r="A25" s="260" t="s">
        <v>428</v>
      </c>
    </row>
    <row r="26" spans="1:1" ht="31.2">
      <c r="A26" s="260" t="s">
        <v>429</v>
      </c>
    </row>
    <row r="27" spans="1:1" ht="31.2">
      <c r="A27" s="260" t="s">
        <v>260</v>
      </c>
    </row>
    <row r="28" spans="1:1" ht="15.6">
      <c r="A28" s="259"/>
    </row>
    <row r="29" spans="1:1" ht="15.6">
      <c r="A29" s="261" t="s">
        <v>153</v>
      </c>
    </row>
    <row r="30" spans="1:1" ht="15.6">
      <c r="A30" s="259"/>
    </row>
    <row r="31" spans="1:1" ht="31.2">
      <c r="A31" s="258" t="s">
        <v>261</v>
      </c>
    </row>
    <row r="32" spans="1:1" ht="15.6">
      <c r="A32" s="262" t="s">
        <v>262</v>
      </c>
    </row>
    <row r="33" spans="1:6" ht="16.2" thickBot="1">
      <c r="A33" s="258"/>
    </row>
    <row r="34" spans="1:6" ht="13.8" thickBot="1">
      <c r="A34" s="188" t="s">
        <v>263</v>
      </c>
      <c r="B34" s="189" t="s">
        <v>264</v>
      </c>
      <c r="C34" s="189" t="s">
        <v>265</v>
      </c>
      <c r="D34" s="189" t="s">
        <v>266</v>
      </c>
      <c r="E34" s="189" t="s">
        <v>267</v>
      </c>
      <c r="F34" s="189" t="s">
        <v>268</v>
      </c>
    </row>
    <row r="35" spans="1:6" ht="13.8" thickBot="1">
      <c r="A35" s="252">
        <v>1</v>
      </c>
      <c r="B35" s="253" t="s">
        <v>36</v>
      </c>
      <c r="C35" s="254">
        <v>42588</v>
      </c>
      <c r="D35" s="255">
        <v>12</v>
      </c>
      <c r="E35" s="256">
        <v>5000000</v>
      </c>
      <c r="F35" s="255">
        <v>1</v>
      </c>
    </row>
    <row r="36" spans="1:6" ht="13.8" thickBot="1">
      <c r="A36" s="252">
        <v>2</v>
      </c>
      <c r="B36" s="253" t="s">
        <v>37</v>
      </c>
      <c r="C36" s="254">
        <v>42651</v>
      </c>
      <c r="D36" s="255">
        <v>4</v>
      </c>
      <c r="E36" s="256">
        <v>-3500000</v>
      </c>
      <c r="F36" s="255">
        <v>0.55000000000000004</v>
      </c>
    </row>
    <row r="37" spans="1:6" ht="13.8" thickBot="1">
      <c r="A37" s="252">
        <v>3</v>
      </c>
      <c r="B37" s="253" t="s">
        <v>37</v>
      </c>
      <c r="C37" s="254">
        <v>42707</v>
      </c>
      <c r="D37" s="255">
        <v>6</v>
      </c>
      <c r="E37" s="256">
        <v>-3500000</v>
      </c>
      <c r="F37" s="255">
        <v>0.55000000000000004</v>
      </c>
    </row>
    <row r="38" spans="1:6" ht="13.8" thickBot="1">
      <c r="A38" s="252">
        <v>4</v>
      </c>
      <c r="B38" s="253" t="s">
        <v>37</v>
      </c>
      <c r="C38" s="254">
        <v>42630</v>
      </c>
      <c r="D38" s="255">
        <v>5</v>
      </c>
      <c r="E38" s="256">
        <v>-5500000</v>
      </c>
      <c r="F38" s="255">
        <v>0.85</v>
      </c>
    </row>
    <row r="39" spans="1:6" ht="13.8" thickBot="1">
      <c r="A39" s="252">
        <v>5</v>
      </c>
      <c r="B39" s="253" t="s">
        <v>36</v>
      </c>
      <c r="C39" s="254">
        <v>42623</v>
      </c>
      <c r="D39" s="255">
        <v>9</v>
      </c>
      <c r="E39" s="256">
        <v>2700000</v>
      </c>
      <c r="F39" s="255">
        <v>1.1000000000000001</v>
      </c>
    </row>
    <row r="40" spans="1:6" ht="13.8" thickBot="1">
      <c r="A40" s="252">
        <v>6</v>
      </c>
      <c r="B40" s="253" t="s">
        <v>36</v>
      </c>
      <c r="C40" s="254">
        <v>42532</v>
      </c>
      <c r="D40" s="255">
        <v>12</v>
      </c>
      <c r="E40" s="256">
        <v>5000000</v>
      </c>
      <c r="F40" s="255">
        <v>1.2</v>
      </c>
    </row>
    <row r="41" spans="1:6" ht="13.8" thickBot="1">
      <c r="A41" s="252">
        <v>7</v>
      </c>
      <c r="B41" s="253" t="s">
        <v>36</v>
      </c>
      <c r="C41" s="254">
        <v>42616</v>
      </c>
      <c r="D41" s="255">
        <v>6</v>
      </c>
      <c r="E41" s="256">
        <v>3500000</v>
      </c>
      <c r="F41" s="255">
        <v>0.3</v>
      </c>
    </row>
    <row r="42" spans="1:6" ht="13.8" thickBot="1">
      <c r="A42" s="252">
        <v>8</v>
      </c>
      <c r="B42" s="253" t="s">
        <v>37</v>
      </c>
      <c r="C42" s="254">
        <v>42525</v>
      </c>
      <c r="D42" s="255">
        <v>8</v>
      </c>
      <c r="E42" s="256">
        <v>-7500000</v>
      </c>
      <c r="F42" s="255">
        <v>0.2</v>
      </c>
    </row>
    <row r="43" spans="1:6" ht="13.8" thickBot="1">
      <c r="A43" s="252">
        <v>9</v>
      </c>
      <c r="B43" s="253" t="s">
        <v>36</v>
      </c>
      <c r="C43" s="254">
        <v>42469</v>
      </c>
      <c r="D43" s="255">
        <v>9</v>
      </c>
      <c r="E43" s="256">
        <v>4500000</v>
      </c>
      <c r="F43" s="255">
        <v>1.44</v>
      </c>
    </row>
    <row r="44" spans="1:6" ht="13.8" thickBot="1">
      <c r="A44" s="252">
        <v>10</v>
      </c>
      <c r="B44" s="253" t="s">
        <v>36</v>
      </c>
      <c r="C44" s="254">
        <v>42749</v>
      </c>
      <c r="D44" s="255">
        <v>2</v>
      </c>
      <c r="E44" s="256">
        <v>1500000</v>
      </c>
      <c r="F44" s="255">
        <v>0.2</v>
      </c>
    </row>
    <row r="45" spans="1:6" ht="13.8" thickBot="1">
      <c r="A45" s="252">
        <v>11</v>
      </c>
      <c r="B45" s="253" t="s">
        <v>37</v>
      </c>
      <c r="C45" s="254">
        <v>42777</v>
      </c>
      <c r="D45" s="255">
        <v>5</v>
      </c>
      <c r="E45" s="256">
        <v>-3000000</v>
      </c>
      <c r="F45" s="255">
        <v>0.45</v>
      </c>
    </row>
    <row r="46" spans="1:6" ht="13.8" thickBot="1">
      <c r="A46" s="252">
        <v>12</v>
      </c>
      <c r="B46" s="253" t="s">
        <v>36</v>
      </c>
      <c r="C46" s="254">
        <v>42763</v>
      </c>
      <c r="D46" s="255">
        <v>1</v>
      </c>
      <c r="E46" s="256">
        <v>2400000</v>
      </c>
      <c r="F46" s="255">
        <v>0.5</v>
      </c>
    </row>
    <row r="47" spans="1:6" ht="13.8" thickBot="1">
      <c r="A47" s="252">
        <v>13</v>
      </c>
      <c r="B47" s="253" t="s">
        <v>37</v>
      </c>
      <c r="C47" s="254">
        <v>42742</v>
      </c>
      <c r="D47" s="255">
        <v>2</v>
      </c>
      <c r="E47" s="256">
        <v>-1500000</v>
      </c>
      <c r="F47" s="255">
        <v>0.15</v>
      </c>
    </row>
    <row r="48" spans="1:6" ht="13.8" thickBot="1">
      <c r="A48" s="252">
        <v>14</v>
      </c>
      <c r="B48" s="253" t="s">
        <v>36</v>
      </c>
      <c r="C48" s="254">
        <v>42812</v>
      </c>
      <c r="D48" s="255">
        <v>9</v>
      </c>
      <c r="E48" s="256">
        <v>5000000</v>
      </c>
      <c r="F48" s="255">
        <v>1.2</v>
      </c>
    </row>
    <row r="49" spans="1:8" ht="13.8" thickBot="1">
      <c r="A49" s="252">
        <v>15</v>
      </c>
      <c r="B49" s="253" t="s">
        <v>36</v>
      </c>
      <c r="C49" s="254">
        <v>42791</v>
      </c>
      <c r="D49" s="255">
        <v>1</v>
      </c>
      <c r="E49" s="256">
        <v>8000000</v>
      </c>
      <c r="F49" s="255">
        <v>0.4</v>
      </c>
    </row>
    <row r="50" spans="1:8" ht="13.8" thickBot="1">
      <c r="A50" s="252">
        <v>16</v>
      </c>
      <c r="B50" s="253" t="s">
        <v>37</v>
      </c>
      <c r="C50" s="254">
        <v>42805</v>
      </c>
      <c r="D50" s="255">
        <v>6</v>
      </c>
      <c r="E50" s="256">
        <v>-6500000</v>
      </c>
      <c r="F50" s="255">
        <v>1.3</v>
      </c>
    </row>
    <row r="51" spans="1:8" ht="13.8" thickBot="1">
      <c r="A51" s="252">
        <v>17</v>
      </c>
      <c r="B51" s="253" t="s">
        <v>37</v>
      </c>
      <c r="C51" s="254">
        <v>42756</v>
      </c>
      <c r="D51" s="255">
        <v>3</v>
      </c>
      <c r="E51" s="256">
        <v>-9500000</v>
      </c>
      <c r="F51" s="255">
        <v>0.95</v>
      </c>
    </row>
    <row r="52" spans="1:8" ht="15.6">
      <c r="A52" s="258" t="s">
        <v>269</v>
      </c>
    </row>
    <row r="53" spans="1:8" ht="15.6">
      <c r="A53" s="172" t="s">
        <v>270</v>
      </c>
    </row>
    <row r="54" spans="1:8" ht="15.6">
      <c r="A54" s="172" t="s">
        <v>271</v>
      </c>
    </row>
    <row r="55" spans="1:8" ht="15.6">
      <c r="A55" s="262" t="s">
        <v>272</v>
      </c>
    </row>
    <row r="56" spans="1:8" ht="15.6">
      <c r="A56" s="262" t="s">
        <v>273</v>
      </c>
    </row>
    <row r="57" spans="1:8" ht="15.6">
      <c r="A57" s="172"/>
    </row>
    <row r="58" spans="1:8" ht="15.6">
      <c r="A58" s="263" t="s">
        <v>154</v>
      </c>
    </row>
    <row r="59" spans="1:8" ht="16.2" thickBot="1">
      <c r="A59" s="259"/>
    </row>
    <row r="60" spans="1:8" ht="13.8" thickBot="1">
      <c r="A60" s="190" t="s">
        <v>49</v>
      </c>
      <c r="B60" s="191" t="s">
        <v>6</v>
      </c>
      <c r="C60" s="191" t="s">
        <v>274</v>
      </c>
      <c r="D60" s="191" t="s">
        <v>275</v>
      </c>
      <c r="E60" s="264"/>
      <c r="F60" s="191" t="s">
        <v>116</v>
      </c>
      <c r="G60" s="191" t="s">
        <v>2</v>
      </c>
      <c r="H60" s="191" t="s">
        <v>3</v>
      </c>
    </row>
    <row r="61" spans="1:8" ht="16.2" thickBot="1">
      <c r="A61" s="265">
        <v>1</v>
      </c>
      <c r="B61" s="266" t="s">
        <v>36</v>
      </c>
      <c r="C61" s="192">
        <v>42588</v>
      </c>
      <c r="D61" s="192">
        <v>42590</v>
      </c>
      <c r="E61" s="267"/>
      <c r="F61" s="268">
        <v>12</v>
      </c>
      <c r="G61" s="269">
        <v>5000000</v>
      </c>
      <c r="H61" s="193">
        <v>1</v>
      </c>
    </row>
    <row r="62" spans="1:8" ht="16.2" thickBot="1">
      <c r="A62" s="265">
        <v>3</v>
      </c>
      <c r="B62" s="266" t="s">
        <v>37</v>
      </c>
      <c r="C62" s="192">
        <v>42707</v>
      </c>
      <c r="D62" s="192">
        <v>42709</v>
      </c>
      <c r="E62" s="267"/>
      <c r="F62" s="268">
        <v>6</v>
      </c>
      <c r="G62" s="269">
        <v>-3500000</v>
      </c>
      <c r="H62" s="193">
        <v>0.55000000000000004</v>
      </c>
    </row>
    <row r="63" spans="1:8" ht="16.2" thickBot="1">
      <c r="A63" s="265">
        <v>5</v>
      </c>
      <c r="B63" s="266" t="s">
        <v>36</v>
      </c>
      <c r="C63" s="192">
        <v>42623</v>
      </c>
      <c r="D63" s="192">
        <v>42625</v>
      </c>
      <c r="E63" s="267"/>
      <c r="F63" s="268">
        <v>9</v>
      </c>
      <c r="G63" s="269">
        <v>2700000</v>
      </c>
      <c r="H63" s="193">
        <v>1.1000000000000001</v>
      </c>
    </row>
    <row r="64" spans="1:8" ht="16.2" thickBot="1">
      <c r="A64" s="265">
        <v>2</v>
      </c>
      <c r="B64" s="266" t="s">
        <v>37</v>
      </c>
      <c r="C64" s="192">
        <v>42651</v>
      </c>
      <c r="D64" s="192">
        <v>42653</v>
      </c>
      <c r="E64" s="267"/>
      <c r="F64" s="268">
        <v>4</v>
      </c>
      <c r="G64" s="269">
        <v>-3500000</v>
      </c>
      <c r="H64" s="193">
        <v>0.55000000000000004</v>
      </c>
    </row>
    <row r="65" spans="1:8" ht="16.2" thickBot="1">
      <c r="A65" s="265">
        <v>4</v>
      </c>
      <c r="B65" s="266" t="s">
        <v>37</v>
      </c>
      <c r="C65" s="192">
        <v>42630</v>
      </c>
      <c r="D65" s="192">
        <v>42632</v>
      </c>
      <c r="E65" s="267"/>
      <c r="F65" s="268">
        <v>5</v>
      </c>
      <c r="G65" s="269">
        <v>-5500000</v>
      </c>
      <c r="H65" s="193">
        <v>0.85</v>
      </c>
    </row>
    <row r="66" spans="1:8" ht="16.2" thickBot="1">
      <c r="A66" s="265">
        <v>11</v>
      </c>
      <c r="B66" s="266" t="s">
        <v>37</v>
      </c>
      <c r="C66" s="192">
        <v>42777</v>
      </c>
      <c r="D66" s="192">
        <v>42779</v>
      </c>
      <c r="E66" s="267"/>
      <c r="F66" s="268">
        <v>5</v>
      </c>
      <c r="G66" s="269">
        <v>-3000000</v>
      </c>
      <c r="H66" s="193">
        <v>0.45</v>
      </c>
    </row>
    <row r="67" spans="1:8" ht="16.2" thickBot="1">
      <c r="A67" s="265">
        <v>14</v>
      </c>
      <c r="B67" s="266" t="s">
        <v>36</v>
      </c>
      <c r="C67" s="192">
        <v>42812</v>
      </c>
      <c r="D67" s="192">
        <v>42814</v>
      </c>
      <c r="E67" s="267"/>
      <c r="F67" s="268">
        <v>9</v>
      </c>
      <c r="G67" s="269">
        <v>5000000</v>
      </c>
      <c r="H67" s="193">
        <v>1.2</v>
      </c>
    </row>
    <row r="68" spans="1:8" ht="16.2" thickBot="1">
      <c r="A68" s="265">
        <v>10</v>
      </c>
      <c r="B68" s="266" t="s">
        <v>36</v>
      </c>
      <c r="C68" s="192">
        <v>42749</v>
      </c>
      <c r="D68" s="192">
        <v>42751</v>
      </c>
      <c r="E68" s="267"/>
      <c r="F68" s="268">
        <v>2</v>
      </c>
      <c r="G68" s="269">
        <v>1500000</v>
      </c>
      <c r="H68" s="193">
        <v>0.2</v>
      </c>
    </row>
    <row r="69" spans="1:8" ht="16.2" thickBot="1">
      <c r="A69" s="265">
        <v>12</v>
      </c>
      <c r="B69" s="266" t="s">
        <v>36</v>
      </c>
      <c r="C69" s="192">
        <v>42763</v>
      </c>
      <c r="D69" s="192">
        <v>42765</v>
      </c>
      <c r="E69" s="267"/>
      <c r="F69" s="268">
        <v>1</v>
      </c>
      <c r="G69" s="269">
        <v>2400000</v>
      </c>
      <c r="H69" s="193">
        <v>0.5</v>
      </c>
    </row>
    <row r="70" spans="1:8" ht="15.6">
      <c r="A70" s="259"/>
    </row>
    <row r="71" spans="1:8" ht="15.6">
      <c r="A71" s="259" t="s">
        <v>155</v>
      </c>
    </row>
    <row r="72" spans="1:8" ht="15.6">
      <c r="A72" s="259" t="s">
        <v>276</v>
      </c>
    </row>
    <row r="73" spans="1:8" ht="15.6">
      <c r="A73" s="259" t="s">
        <v>156</v>
      </c>
    </row>
    <row r="74" spans="1:8" ht="15.6">
      <c r="A74" s="259"/>
    </row>
    <row r="75" spans="1:8" ht="15.6">
      <c r="A75" s="259" t="s">
        <v>157</v>
      </c>
    </row>
    <row r="76" spans="1:8" ht="15.6">
      <c r="A76" s="259" t="s">
        <v>277</v>
      </c>
    </row>
    <row r="77" spans="1:8">
      <c r="A77" s="270" t="s">
        <v>158</v>
      </c>
    </row>
    <row r="78" spans="1:8" ht="15.6">
      <c r="A78" s="259"/>
    </row>
    <row r="79" spans="1:8" ht="22.8">
      <c r="A79" s="285" t="s">
        <v>278</v>
      </c>
    </row>
    <row r="80" spans="1:8" ht="15.6">
      <c r="A80" s="259"/>
    </row>
    <row r="81" spans="1:1" ht="15.6">
      <c r="A81" s="259" t="s">
        <v>159</v>
      </c>
    </row>
    <row r="82" spans="1:1" ht="15.6">
      <c r="A82" s="259" t="s">
        <v>430</v>
      </c>
    </row>
    <row r="83" spans="1:1" ht="15.6">
      <c r="A83" s="271"/>
    </row>
    <row r="84" spans="1:1" ht="15.6">
      <c r="A84" s="271" t="s">
        <v>431</v>
      </c>
    </row>
    <row r="85" spans="1:1" ht="15.6">
      <c r="A85" s="271"/>
    </row>
    <row r="86" spans="1:1">
      <c r="A86" s="270" t="s">
        <v>279</v>
      </c>
    </row>
    <row r="87" spans="1:1" ht="15.6">
      <c r="A87" s="259"/>
    </row>
    <row r="88" spans="1:1" ht="15.6">
      <c r="A88" s="258" t="s">
        <v>432</v>
      </c>
    </row>
    <row r="89" spans="1:1" ht="15.6">
      <c r="A89" s="258" t="s">
        <v>280</v>
      </c>
    </row>
    <row r="90" spans="1:1" ht="15.6">
      <c r="A90" s="258"/>
    </row>
    <row r="91" spans="1:1" ht="15.6">
      <c r="A91" s="258" t="s">
        <v>160</v>
      </c>
    </row>
    <row r="92" spans="1:1" ht="15.6">
      <c r="A92" s="258"/>
    </row>
    <row r="93" spans="1:1" ht="15.6">
      <c r="A93" s="258" t="s">
        <v>161</v>
      </c>
    </row>
    <row r="94" spans="1:1" ht="15.6">
      <c r="A94" s="258"/>
    </row>
    <row r="95" spans="1:1" ht="15.6">
      <c r="A95" s="172" t="s">
        <v>162</v>
      </c>
    </row>
    <row r="96" spans="1:1" ht="15.6">
      <c r="A96" s="286" t="s">
        <v>281</v>
      </c>
    </row>
    <row r="97" spans="1:1" ht="15.6">
      <c r="A97" s="286" t="s">
        <v>282</v>
      </c>
    </row>
    <row r="98" spans="1:1" ht="15.6">
      <c r="A98" s="172"/>
    </row>
    <row r="99" spans="1:1" ht="16.2" thickBot="1">
      <c r="A99" s="272" t="s">
        <v>163</v>
      </c>
    </row>
    <row r="100" spans="1:1" ht="13.8" thickBot="1">
      <c r="A100" s="273"/>
    </row>
    <row r="101" spans="1:1" ht="13.8" thickBot="1">
      <c r="A101" s="274" t="s">
        <v>164</v>
      </c>
    </row>
    <row r="102" spans="1:1" ht="13.8" thickBot="1">
      <c r="A102" s="273"/>
    </row>
    <row r="103" spans="1:1" ht="24">
      <c r="A103" s="275" t="s">
        <v>165</v>
      </c>
    </row>
    <row r="104" spans="1:1">
      <c r="A104" s="196"/>
    </row>
    <row r="105" spans="1:1">
      <c r="A105" s="276"/>
    </row>
    <row r="106" spans="1:1" ht="15.6">
      <c r="A106" s="258" t="s">
        <v>166</v>
      </c>
    </row>
    <row r="107" spans="1:1" ht="15.6">
      <c r="A107" s="258"/>
    </row>
    <row r="108" spans="1:1" ht="15.6">
      <c r="A108" s="258" t="s">
        <v>283</v>
      </c>
    </row>
    <row r="109" spans="1:1" ht="31.2">
      <c r="A109" s="260" t="s">
        <v>284</v>
      </c>
    </row>
    <row r="110" spans="1:1" ht="31.2">
      <c r="A110" s="260" t="s">
        <v>285</v>
      </c>
    </row>
    <row r="111" spans="1:1" ht="15.6">
      <c r="A111" s="260" t="s">
        <v>286</v>
      </c>
    </row>
    <row r="112" spans="1:1" ht="15.6">
      <c r="A112" s="258"/>
    </row>
    <row r="113" spans="1:1" ht="15.6">
      <c r="A113" s="258" t="s">
        <v>287</v>
      </c>
    </row>
    <row r="114" spans="1:1" ht="31.2">
      <c r="A114" s="260" t="s">
        <v>288</v>
      </c>
    </row>
    <row r="115" spans="1:1" ht="15.6">
      <c r="A115" s="258"/>
    </row>
    <row r="116" spans="1:1" ht="15.6">
      <c r="A116" s="277" t="s">
        <v>167</v>
      </c>
    </row>
    <row r="117" spans="1:1">
      <c r="A117" s="196"/>
    </row>
    <row r="118" spans="1:1" ht="15.6">
      <c r="A118" s="278" t="s">
        <v>250</v>
      </c>
    </row>
    <row r="119" spans="1:1" ht="15.6">
      <c r="A119" s="278" t="s">
        <v>433</v>
      </c>
    </row>
    <row r="120" spans="1:1" ht="15.6">
      <c r="A120" s="258" t="s">
        <v>434</v>
      </c>
    </row>
    <row r="121" spans="1:1" ht="15.6">
      <c r="A121" s="258" t="s">
        <v>435</v>
      </c>
    </row>
    <row r="122" spans="1:1" ht="15.6">
      <c r="A122" s="278" t="s">
        <v>436</v>
      </c>
    </row>
    <row r="123" spans="1:1" ht="15.6">
      <c r="A123" s="172"/>
    </row>
    <row r="124" spans="1:1" ht="15.6">
      <c r="A124" s="272" t="s">
        <v>168</v>
      </c>
    </row>
    <row r="125" spans="1:1" ht="15.6">
      <c r="A125" s="172"/>
    </row>
    <row r="126" spans="1:1" ht="15.6">
      <c r="A126" s="262" t="s">
        <v>169</v>
      </c>
    </row>
    <row r="127" spans="1:1" ht="15.6">
      <c r="A127" s="262"/>
    </row>
    <row r="128" spans="1:1" ht="31.2">
      <c r="A128" s="262" t="s">
        <v>437</v>
      </c>
    </row>
    <row r="129" spans="1:1" ht="15.6">
      <c r="A129" s="172"/>
    </row>
    <row r="130" spans="1:1" ht="15.6">
      <c r="A130" s="172" t="s">
        <v>170</v>
      </c>
    </row>
    <row r="131" spans="1:1" ht="15.6">
      <c r="A131" s="262"/>
    </row>
    <row r="132" spans="1:1" ht="31.2">
      <c r="A132" s="262" t="s">
        <v>289</v>
      </c>
    </row>
    <row r="133" spans="1:1" ht="15.6">
      <c r="A133" s="279" t="s">
        <v>290</v>
      </c>
    </row>
    <row r="134" spans="1:1" ht="15.6">
      <c r="A134" s="279" t="s">
        <v>291</v>
      </c>
    </row>
    <row r="135" spans="1:1" ht="15.6">
      <c r="A135" s="262"/>
    </row>
    <row r="136" spans="1:1" ht="22.8">
      <c r="A136" s="285" t="s">
        <v>292</v>
      </c>
    </row>
    <row r="137" spans="1:1" ht="15.6">
      <c r="A137" s="262"/>
    </row>
    <row r="138" spans="1:1" ht="15.6">
      <c r="A138" s="262" t="s">
        <v>171</v>
      </c>
    </row>
    <row r="139" spans="1:1" ht="15.6">
      <c r="A139" s="262" t="s">
        <v>212</v>
      </c>
    </row>
    <row r="140" spans="1:1" ht="31.2">
      <c r="A140" s="262" t="s">
        <v>213</v>
      </c>
    </row>
    <row r="141" spans="1:1" ht="31.2">
      <c r="A141" s="262" t="s">
        <v>214</v>
      </c>
    </row>
    <row r="142" spans="1:1" ht="15.6">
      <c r="A142" s="262" t="s">
        <v>172</v>
      </c>
    </row>
    <row r="143" spans="1:1" ht="31.2">
      <c r="A143" s="279" t="s">
        <v>293</v>
      </c>
    </row>
    <row r="144" spans="1:1" ht="15.6">
      <c r="A144" s="279" t="s">
        <v>294</v>
      </c>
    </row>
    <row r="145" spans="1:1" ht="15.6">
      <c r="A145" s="262" t="s">
        <v>173</v>
      </c>
    </row>
    <row r="146" spans="1:1" ht="15.6">
      <c r="A146" s="172"/>
    </row>
    <row r="147" spans="1:1" ht="21">
      <c r="A147" s="280" t="s">
        <v>174</v>
      </c>
    </row>
    <row r="148" spans="1:1" ht="15.6">
      <c r="A148" s="172"/>
    </row>
    <row r="149" spans="1:1" ht="15.6">
      <c r="A149" s="172" t="s">
        <v>438</v>
      </c>
    </row>
    <row r="150" spans="1:1" ht="15.6">
      <c r="A150" s="172" t="s">
        <v>439</v>
      </c>
    </row>
    <row r="151" spans="1:1" ht="15.6">
      <c r="A151" s="172"/>
    </row>
    <row r="152" spans="1:1" ht="21">
      <c r="A152" s="280" t="s">
        <v>175</v>
      </c>
    </row>
    <row r="153" spans="1:1" ht="15.6">
      <c r="A153" s="172"/>
    </row>
    <row r="154" spans="1:1" ht="15.6">
      <c r="A154" s="172" t="s">
        <v>176</v>
      </c>
    </row>
    <row r="155" spans="1:1" ht="15.6">
      <c r="A155" s="172" t="s">
        <v>177</v>
      </c>
    </row>
    <row r="156" spans="1:1" ht="15.6">
      <c r="A156" s="172"/>
    </row>
    <row r="157" spans="1:1" ht="21">
      <c r="A157" s="280" t="s">
        <v>178</v>
      </c>
    </row>
    <row r="158" spans="1:1" ht="15.6">
      <c r="A158" s="172"/>
    </row>
    <row r="159" spans="1:1" ht="15.6">
      <c r="A159" s="172" t="s">
        <v>440</v>
      </c>
    </row>
    <row r="160" spans="1:1" ht="15.6">
      <c r="A160" s="286" t="s">
        <v>295</v>
      </c>
    </row>
    <row r="161" spans="1:1" ht="15.6">
      <c r="A161" s="286" t="s">
        <v>296</v>
      </c>
    </row>
    <row r="162" spans="1:1" ht="15.6">
      <c r="A162" s="286" t="s">
        <v>297</v>
      </c>
    </row>
    <row r="163" spans="1:1" ht="15.6">
      <c r="A163" s="172"/>
    </row>
    <row r="164" spans="1:1" ht="21">
      <c r="A164" s="280" t="s">
        <v>441</v>
      </c>
    </row>
    <row r="165" spans="1:1" ht="15.6">
      <c r="A165" s="172"/>
    </row>
    <row r="166" spans="1:1" ht="15.6">
      <c r="A166" s="172" t="s">
        <v>215</v>
      </c>
    </row>
    <row r="167" spans="1:1" ht="15.6">
      <c r="A167" s="172"/>
    </row>
    <row r="168" spans="1:1" ht="15.6">
      <c r="A168" s="172" t="s">
        <v>442</v>
      </c>
    </row>
    <row r="169" spans="1:1" ht="15.6">
      <c r="A169" s="172" t="s">
        <v>443</v>
      </c>
    </row>
    <row r="170" spans="1:1">
      <c r="A170" s="196"/>
    </row>
    <row r="171" spans="1:1" ht="15.6">
      <c r="A171" s="172"/>
    </row>
    <row r="172" spans="1:1" ht="15.6">
      <c r="A172" s="172" t="s">
        <v>216</v>
      </c>
    </row>
    <row r="173" spans="1:1">
      <c r="A173" s="196"/>
    </row>
    <row r="174" spans="1:1" ht="15.6">
      <c r="A174" s="172"/>
    </row>
    <row r="175" spans="1:1" ht="15.6">
      <c r="A175" s="172" t="s">
        <v>217</v>
      </c>
    </row>
    <row r="176" spans="1:1" ht="15.6">
      <c r="A176" s="172"/>
    </row>
    <row r="177" spans="1:2">
      <c r="A177" s="196"/>
    </row>
    <row r="178" spans="1:2" ht="15.6">
      <c r="A178" s="172"/>
    </row>
    <row r="179" spans="1:2" ht="15.6">
      <c r="A179" s="172" t="s">
        <v>444</v>
      </c>
    </row>
    <row r="180" spans="1:2" ht="15.6">
      <c r="A180" s="172" t="s">
        <v>218</v>
      </c>
    </row>
    <row r="181" spans="1:2" ht="15.6">
      <c r="A181" s="172" t="s">
        <v>219</v>
      </c>
    </row>
    <row r="182" spans="1:2" ht="15.6">
      <c r="A182" s="172" t="s">
        <v>220</v>
      </c>
    </row>
    <row r="183" spans="1:2" ht="15.6">
      <c r="A183" s="172"/>
    </row>
    <row r="184" spans="1:2" ht="21">
      <c r="A184" s="280" t="s">
        <v>445</v>
      </c>
    </row>
    <row r="185" spans="1:2" ht="15.6">
      <c r="A185" s="172"/>
    </row>
    <row r="186" spans="1:2" ht="15.6">
      <c r="A186" s="172" t="s">
        <v>446</v>
      </c>
    </row>
    <row r="187" spans="1:2" ht="15.6">
      <c r="A187" s="196"/>
      <c r="B187" s="172" t="s">
        <v>179</v>
      </c>
    </row>
    <row r="188" spans="1:2" ht="15.6">
      <c r="A188" s="172" t="s">
        <v>180</v>
      </c>
    </row>
    <row r="189" spans="1:2" ht="15.6">
      <c r="A189" s="172"/>
    </row>
    <row r="190" spans="1:2">
      <c r="A190" s="196"/>
    </row>
    <row r="191" spans="1:2" ht="15.6">
      <c r="A191" s="281"/>
    </row>
    <row r="192" spans="1:2" ht="15.6">
      <c r="A192" s="172" t="s">
        <v>181</v>
      </c>
    </row>
    <row r="193" spans="1:1" ht="15.6">
      <c r="A193" s="172"/>
    </row>
    <row r="194" spans="1:1" ht="15.6">
      <c r="A194" s="172"/>
    </row>
    <row r="195" spans="1:1" ht="21">
      <c r="A195" s="280" t="s">
        <v>447</v>
      </c>
    </row>
    <row r="196" spans="1:1" ht="15.6">
      <c r="A196" s="172"/>
    </row>
    <row r="197" spans="1:1" ht="15.6">
      <c r="A197" s="172" t="s">
        <v>448</v>
      </c>
    </row>
    <row r="198" spans="1:1" ht="15.6">
      <c r="A198" s="172" t="s">
        <v>182</v>
      </c>
    </row>
    <row r="199" spans="1:1" ht="15.6">
      <c r="A199" s="172"/>
    </row>
    <row r="200" spans="1:1" ht="15.6">
      <c r="A200" s="272" t="s">
        <v>183</v>
      </c>
    </row>
    <row r="201" spans="1:1" ht="15.6">
      <c r="A201" s="262" t="s">
        <v>449</v>
      </c>
    </row>
    <row r="202" spans="1:1" ht="31.2">
      <c r="A202" s="279" t="s">
        <v>450</v>
      </c>
    </row>
    <row r="203" spans="1:1" ht="31.2">
      <c r="A203" s="279" t="s">
        <v>298</v>
      </c>
    </row>
    <row r="204" spans="1:1" ht="15.6">
      <c r="A204" s="262"/>
    </row>
    <row r="205" spans="1:1" ht="15.6">
      <c r="A205" s="282" t="s">
        <v>299</v>
      </c>
    </row>
    <row r="206" spans="1:1" ht="15.6">
      <c r="A206" s="172" t="s">
        <v>184</v>
      </c>
    </row>
    <row r="207" spans="1:1" ht="15.6">
      <c r="A207" s="172" t="s">
        <v>185</v>
      </c>
    </row>
    <row r="208" spans="1:1" ht="15.6">
      <c r="A208" s="172"/>
    </row>
    <row r="209" spans="1:1" ht="15.6">
      <c r="A209" s="272" t="s">
        <v>186</v>
      </c>
    </row>
    <row r="210" spans="1:1" ht="15.6">
      <c r="A210" s="172" t="s">
        <v>451</v>
      </c>
    </row>
    <row r="211" spans="1:1" ht="15.6">
      <c r="A211" s="172" t="s">
        <v>187</v>
      </c>
    </row>
    <row r="212" spans="1:1" ht="15.6">
      <c r="A212" s="172" t="s">
        <v>300</v>
      </c>
    </row>
    <row r="213" spans="1:1" ht="15.6">
      <c r="A213" s="172" t="s">
        <v>188</v>
      </c>
    </row>
    <row r="214" spans="1:1" ht="15.6">
      <c r="A214" s="172"/>
    </row>
    <row r="215" spans="1:1" ht="15.6">
      <c r="A215" s="272" t="s">
        <v>189</v>
      </c>
    </row>
    <row r="216" spans="1:1" ht="15.6">
      <c r="A216" s="172" t="s">
        <v>190</v>
      </c>
    </row>
    <row r="217" spans="1:1" ht="15.6">
      <c r="A217" s="172" t="s">
        <v>191</v>
      </c>
    </row>
    <row r="218" spans="1:1" ht="15.6">
      <c r="A218" s="172"/>
    </row>
    <row r="219" spans="1:1" ht="21">
      <c r="A219" s="280" t="s">
        <v>452</v>
      </c>
    </row>
    <row r="220" spans="1:1" ht="15.6">
      <c r="A220" s="172"/>
    </row>
    <row r="221" spans="1:1" ht="15.6">
      <c r="A221" s="172" t="s">
        <v>453</v>
      </c>
    </row>
    <row r="222" spans="1:1" ht="15.6">
      <c r="A222" s="172" t="s">
        <v>454</v>
      </c>
    </row>
    <row r="223" spans="1:1" ht="15.6">
      <c r="A223" s="286" t="s">
        <v>455</v>
      </c>
    </row>
    <row r="224" spans="1:1" ht="15.6">
      <c r="A224" s="286" t="s">
        <v>456</v>
      </c>
    </row>
    <row r="225" spans="1:4" ht="15.6">
      <c r="A225" s="286" t="s">
        <v>457</v>
      </c>
    </row>
    <row r="226" spans="1:4" ht="16.2" thickBot="1">
      <c r="A226" s="172"/>
    </row>
    <row r="227" spans="1:4" ht="28.2" thickBot="1">
      <c r="A227" s="287" t="s">
        <v>192</v>
      </c>
      <c r="B227" s="194" t="s">
        <v>193</v>
      </c>
      <c r="C227" s="194" t="s">
        <v>458</v>
      </c>
      <c r="D227" s="194" t="s">
        <v>194</v>
      </c>
    </row>
    <row r="228" spans="1:4" ht="69.599999999999994" thickBot="1">
      <c r="A228" s="288" t="s">
        <v>195</v>
      </c>
      <c r="B228" s="195" t="s">
        <v>196</v>
      </c>
      <c r="C228" s="195" t="s">
        <v>196</v>
      </c>
      <c r="D228" s="195" t="s">
        <v>196</v>
      </c>
    </row>
    <row r="229" spans="1:4" ht="55.8" thickBot="1">
      <c r="A229" s="288" t="s">
        <v>197</v>
      </c>
      <c r="B229" s="195" t="s">
        <v>198</v>
      </c>
      <c r="C229" s="195" t="s">
        <v>459</v>
      </c>
      <c r="D229" s="195" t="s">
        <v>199</v>
      </c>
    </row>
    <row r="230" spans="1:4" ht="138.6" thickBot="1">
      <c r="A230" s="288" t="s">
        <v>200</v>
      </c>
      <c r="B230" s="195" t="s">
        <v>460</v>
      </c>
      <c r="C230" s="195" t="s">
        <v>461</v>
      </c>
      <c r="D230" s="195" t="s">
        <v>462</v>
      </c>
    </row>
    <row r="231" spans="1:4" ht="42" thickBot="1">
      <c r="A231" s="288" t="s">
        <v>201</v>
      </c>
      <c r="B231" s="195" t="s">
        <v>202</v>
      </c>
      <c r="C231" s="195" t="s">
        <v>202</v>
      </c>
      <c r="D231" s="195" t="s">
        <v>202</v>
      </c>
    </row>
    <row r="232" spans="1:4" ht="15.6">
      <c r="A232" s="172" t="s">
        <v>203</v>
      </c>
    </row>
    <row r="233" spans="1:4" ht="15.6">
      <c r="A233" s="172" t="s">
        <v>204</v>
      </c>
    </row>
    <row r="234" spans="1:4" ht="15.6">
      <c r="A234" s="172"/>
    </row>
    <row r="235" spans="1:4" ht="22.8">
      <c r="A235" s="285" t="s">
        <v>301</v>
      </c>
    </row>
    <row r="236" spans="1:4" ht="15.6">
      <c r="A236" s="262"/>
    </row>
    <row r="237" spans="1:4" ht="31.2">
      <c r="A237" s="262" t="s">
        <v>205</v>
      </c>
    </row>
    <row r="238" spans="1:4" ht="15.6">
      <c r="A238" s="262"/>
    </row>
    <row r="239" spans="1:4" ht="15.6">
      <c r="A239" s="262" t="s">
        <v>463</v>
      </c>
    </row>
    <row r="240" spans="1:4" ht="15.6">
      <c r="A240" s="262" t="s">
        <v>464</v>
      </c>
    </row>
    <row r="241" spans="1:1" ht="15.6">
      <c r="A241" s="262"/>
    </row>
    <row r="242" spans="1:1" ht="31.2">
      <c r="A242" s="262" t="s">
        <v>206</v>
      </c>
    </row>
    <row r="243" spans="1:1" ht="15.6">
      <c r="A243" s="172"/>
    </row>
    <row r="244" spans="1:1" ht="21">
      <c r="A244" s="280" t="s">
        <v>302</v>
      </c>
    </row>
    <row r="245" spans="1:1" ht="15.6">
      <c r="A245" s="283"/>
    </row>
    <row r="246" spans="1:1" ht="15.6">
      <c r="A246" s="172" t="s">
        <v>465</v>
      </c>
    </row>
    <row r="247" spans="1:1" ht="15.6">
      <c r="A247" s="172" t="s">
        <v>466</v>
      </c>
    </row>
    <row r="248" spans="1:1" ht="15.6">
      <c r="A248" s="172"/>
    </row>
    <row r="249" spans="1:1" ht="21">
      <c r="A249" s="280" t="s">
        <v>303</v>
      </c>
    </row>
    <row r="250" spans="1:1" ht="15.6">
      <c r="A250" s="172"/>
    </row>
    <row r="251" spans="1:1" ht="15.6">
      <c r="A251" s="262" t="s">
        <v>467</v>
      </c>
    </row>
    <row r="252" spans="1:1" ht="15.6">
      <c r="A252" s="279" t="s">
        <v>304</v>
      </c>
    </row>
    <row r="253" spans="1:1" ht="31.2">
      <c r="A253" s="279" t="s">
        <v>305</v>
      </c>
    </row>
    <row r="254" spans="1:1" ht="15.6">
      <c r="A254" s="279" t="s">
        <v>306</v>
      </c>
    </row>
    <row r="255" spans="1:1" ht="15.6">
      <c r="A255" s="262"/>
    </row>
    <row r="256" spans="1:1" ht="15.6">
      <c r="A256" s="172" t="s">
        <v>468</v>
      </c>
    </row>
    <row r="257" spans="1:1" ht="15.6">
      <c r="A257" s="286" t="s">
        <v>307</v>
      </c>
    </row>
    <row r="258" spans="1:1" ht="15.6">
      <c r="A258" s="172"/>
    </row>
    <row r="259" spans="1:1" ht="15.6">
      <c r="A259" s="172" t="s">
        <v>207</v>
      </c>
    </row>
    <row r="260" spans="1:1" ht="15.6">
      <c r="A260" s="286" t="s">
        <v>308</v>
      </c>
    </row>
    <row r="261" spans="1:1" ht="15.6">
      <c r="A261" s="286" t="s">
        <v>309</v>
      </c>
    </row>
    <row r="262" spans="1:1" ht="15.6">
      <c r="A262" s="172"/>
    </row>
    <row r="263" spans="1:1" ht="21">
      <c r="A263" s="280" t="s">
        <v>310</v>
      </c>
    </row>
    <row r="264" spans="1:1" ht="15.6">
      <c r="A264" s="262"/>
    </row>
    <row r="265" spans="1:1" ht="31.2">
      <c r="A265" s="262" t="s">
        <v>469</v>
      </c>
    </row>
    <row r="266" spans="1:1" ht="15.6">
      <c r="A266" s="262"/>
    </row>
    <row r="267" spans="1:1" ht="31.2">
      <c r="A267" s="262" t="s">
        <v>470</v>
      </c>
    </row>
    <row r="268" spans="1:1" ht="15.6">
      <c r="A268" s="262"/>
    </row>
    <row r="269" spans="1:1" ht="31.2">
      <c r="A269" s="262" t="s">
        <v>471</v>
      </c>
    </row>
    <row r="270" spans="1:1" ht="15.6">
      <c r="A270" s="262" t="s">
        <v>472</v>
      </c>
    </row>
    <row r="271" spans="1:1" ht="15.6">
      <c r="A271" s="262" t="s">
        <v>473</v>
      </c>
    </row>
    <row r="272" spans="1:1" ht="15.6">
      <c r="A272" s="262"/>
    </row>
    <row r="273" spans="1:1" ht="31.2">
      <c r="A273" s="262" t="s">
        <v>474</v>
      </c>
    </row>
  </sheetData>
  <hyperlinks>
    <hyperlink ref="A77" r:id="rId1" display="mailto:philippe.duchemin@finkeys.com"/>
    <hyperlink ref="A86" r:id="rId2" display="http://www.euribor-ebf.eu/"/>
  </hyperlinks>
  <pageMargins left="0.7" right="0.7" top="0.75" bottom="0.75" header="0.3" footer="0.3"/>
  <pageSetup paperSize="9" orientation="portrait" horizontalDpi="4294967293" verticalDpi="4294967293" r:id="rId3"/>
  <drawing r:id="rId4"/>
  <legacyDrawing r:id="rId5"/>
  <oleObjects>
    <mc:AlternateContent xmlns:mc="http://schemas.openxmlformats.org/markup-compatibility/2006">
      <mc:Choice Requires="x14">
        <oleObject progId="Equation.3" shapeId="3081" r:id="rId6">
          <objectPr defaultSize="0" autoPict="0" r:id="rId7">
            <anchor moveWithCells="1" sizeWithCells="1">
              <from>
                <xdr:col>0</xdr:col>
                <xdr:colOff>0</xdr:colOff>
                <xdr:row>116</xdr:row>
                <xdr:rowOff>0</xdr:rowOff>
              </from>
              <to>
                <xdr:col>6</xdr:col>
                <xdr:colOff>411480</xdr:colOff>
                <xdr:row>118</xdr:row>
                <xdr:rowOff>0</xdr:rowOff>
              </to>
            </anchor>
          </objectPr>
        </oleObject>
      </mc:Choice>
      <mc:Fallback>
        <oleObject progId="Equation.3" shapeId="308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79"/>
  <sheetViews>
    <sheetView zoomScaleNormal="100" workbookViewId="0">
      <selection activeCell="M3" sqref="M3"/>
    </sheetView>
  </sheetViews>
  <sheetFormatPr baseColWidth="10" defaultColWidth="8.109375" defaultRowHeight="13.2"/>
  <cols>
    <col min="1" max="1" width="12" style="36" customWidth="1"/>
    <col min="2" max="2" width="9" style="37" customWidth="1"/>
    <col min="3" max="10" width="7.44140625" style="37" customWidth="1"/>
    <col min="11" max="231" width="8.109375" style="33"/>
    <col min="232" max="232" width="11.109375" style="33" customWidth="1"/>
    <col min="233" max="233" width="8.109375" style="33" customWidth="1"/>
    <col min="234" max="248" width="6.109375" style="33" customWidth="1"/>
    <col min="249" max="249" width="8.109375" style="33"/>
    <col min="250" max="265" width="8.33203125" style="33" customWidth="1"/>
    <col min="266" max="487" width="8.109375" style="33"/>
    <col min="488" max="488" width="11.109375" style="33" customWidth="1"/>
    <col min="489" max="489" width="8.109375" style="33" customWidth="1"/>
    <col min="490" max="504" width="6.109375" style="33" customWidth="1"/>
    <col min="505" max="505" width="8.109375" style="33"/>
    <col min="506" max="521" width="8.33203125" style="33" customWidth="1"/>
    <col min="522" max="743" width="8.109375" style="33"/>
    <col min="744" max="744" width="11.109375" style="33" customWidth="1"/>
    <col min="745" max="745" width="8.109375" style="33" customWidth="1"/>
    <col min="746" max="760" width="6.109375" style="33" customWidth="1"/>
    <col min="761" max="761" width="8.109375" style="33"/>
    <col min="762" max="777" width="8.33203125" style="33" customWidth="1"/>
    <col min="778" max="999" width="8.109375" style="33"/>
    <col min="1000" max="1000" width="11.109375" style="33" customWidth="1"/>
    <col min="1001" max="1001" width="8.109375" style="33" customWidth="1"/>
    <col min="1002" max="1016" width="6.109375" style="33" customWidth="1"/>
    <col min="1017" max="1017" width="8.109375" style="33"/>
    <col min="1018" max="1033" width="8.33203125" style="33" customWidth="1"/>
    <col min="1034" max="1255" width="8.109375" style="33"/>
    <col min="1256" max="1256" width="11.109375" style="33" customWidth="1"/>
    <col min="1257" max="1257" width="8.109375" style="33" customWidth="1"/>
    <col min="1258" max="1272" width="6.109375" style="33" customWidth="1"/>
    <col min="1273" max="1273" width="8.109375" style="33"/>
    <col min="1274" max="1289" width="8.33203125" style="33" customWidth="1"/>
    <col min="1290" max="1511" width="8.109375" style="33"/>
    <col min="1512" max="1512" width="11.109375" style="33" customWidth="1"/>
    <col min="1513" max="1513" width="8.109375" style="33" customWidth="1"/>
    <col min="1514" max="1528" width="6.109375" style="33" customWidth="1"/>
    <col min="1529" max="1529" width="8.109375" style="33"/>
    <col min="1530" max="1545" width="8.33203125" style="33" customWidth="1"/>
    <col min="1546" max="1767" width="8.109375" style="33"/>
    <col min="1768" max="1768" width="11.109375" style="33" customWidth="1"/>
    <col min="1769" max="1769" width="8.109375" style="33" customWidth="1"/>
    <col min="1770" max="1784" width="6.109375" style="33" customWidth="1"/>
    <col min="1785" max="1785" width="8.109375" style="33"/>
    <col min="1786" max="1801" width="8.33203125" style="33" customWidth="1"/>
    <col min="1802" max="2023" width="8.109375" style="33"/>
    <col min="2024" max="2024" width="11.109375" style="33" customWidth="1"/>
    <col min="2025" max="2025" width="8.109375" style="33" customWidth="1"/>
    <col min="2026" max="2040" width="6.109375" style="33" customWidth="1"/>
    <col min="2041" max="2041" width="8.109375" style="33"/>
    <col min="2042" max="2057" width="8.33203125" style="33" customWidth="1"/>
    <col min="2058" max="2279" width="8.109375" style="33"/>
    <col min="2280" max="2280" width="11.109375" style="33" customWidth="1"/>
    <col min="2281" max="2281" width="8.109375" style="33" customWidth="1"/>
    <col min="2282" max="2296" width="6.109375" style="33" customWidth="1"/>
    <col min="2297" max="2297" width="8.109375" style="33"/>
    <col min="2298" max="2313" width="8.33203125" style="33" customWidth="1"/>
    <col min="2314" max="2535" width="8.109375" style="33"/>
    <col min="2536" max="2536" width="11.109375" style="33" customWidth="1"/>
    <col min="2537" max="2537" width="8.109375" style="33" customWidth="1"/>
    <col min="2538" max="2552" width="6.109375" style="33" customWidth="1"/>
    <col min="2553" max="2553" width="8.109375" style="33"/>
    <col min="2554" max="2569" width="8.33203125" style="33" customWidth="1"/>
    <col min="2570" max="2791" width="8.109375" style="33"/>
    <col min="2792" max="2792" width="11.109375" style="33" customWidth="1"/>
    <col min="2793" max="2793" width="8.109375" style="33" customWidth="1"/>
    <col min="2794" max="2808" width="6.109375" style="33" customWidth="1"/>
    <col min="2809" max="2809" width="8.109375" style="33"/>
    <col min="2810" max="2825" width="8.33203125" style="33" customWidth="1"/>
    <col min="2826" max="3047" width="8.109375" style="33"/>
    <col min="3048" max="3048" width="11.109375" style="33" customWidth="1"/>
    <col min="3049" max="3049" width="8.109375" style="33" customWidth="1"/>
    <col min="3050" max="3064" width="6.109375" style="33" customWidth="1"/>
    <col min="3065" max="3065" width="8.109375" style="33"/>
    <col min="3066" max="3081" width="8.33203125" style="33" customWidth="1"/>
    <col min="3082" max="3303" width="8.109375" style="33"/>
    <col min="3304" max="3304" width="11.109375" style="33" customWidth="1"/>
    <col min="3305" max="3305" width="8.109375" style="33" customWidth="1"/>
    <col min="3306" max="3320" width="6.109375" style="33" customWidth="1"/>
    <col min="3321" max="3321" width="8.109375" style="33"/>
    <col min="3322" max="3337" width="8.33203125" style="33" customWidth="1"/>
    <col min="3338" max="3559" width="8.109375" style="33"/>
    <col min="3560" max="3560" width="11.109375" style="33" customWidth="1"/>
    <col min="3561" max="3561" width="8.109375" style="33" customWidth="1"/>
    <col min="3562" max="3576" width="6.109375" style="33" customWidth="1"/>
    <col min="3577" max="3577" width="8.109375" style="33"/>
    <col min="3578" max="3593" width="8.33203125" style="33" customWidth="1"/>
    <col min="3594" max="3815" width="8.109375" style="33"/>
    <col min="3816" max="3816" width="11.109375" style="33" customWidth="1"/>
    <col min="3817" max="3817" width="8.109375" style="33" customWidth="1"/>
    <col min="3818" max="3832" width="6.109375" style="33" customWidth="1"/>
    <col min="3833" max="3833" width="8.109375" style="33"/>
    <col min="3834" max="3849" width="8.33203125" style="33" customWidth="1"/>
    <col min="3850" max="4071" width="8.109375" style="33"/>
    <col min="4072" max="4072" width="11.109375" style="33" customWidth="1"/>
    <col min="4073" max="4073" width="8.109375" style="33" customWidth="1"/>
    <col min="4074" max="4088" width="6.109375" style="33" customWidth="1"/>
    <col min="4089" max="4089" width="8.109375" style="33"/>
    <col min="4090" max="4105" width="8.33203125" style="33" customWidth="1"/>
    <col min="4106" max="4327" width="8.109375" style="33"/>
    <col min="4328" max="4328" width="11.109375" style="33" customWidth="1"/>
    <col min="4329" max="4329" width="8.109375" style="33" customWidth="1"/>
    <col min="4330" max="4344" width="6.109375" style="33" customWidth="1"/>
    <col min="4345" max="4345" width="8.109375" style="33"/>
    <col min="4346" max="4361" width="8.33203125" style="33" customWidth="1"/>
    <col min="4362" max="4583" width="8.109375" style="33"/>
    <col min="4584" max="4584" width="11.109375" style="33" customWidth="1"/>
    <col min="4585" max="4585" width="8.109375" style="33" customWidth="1"/>
    <col min="4586" max="4600" width="6.109375" style="33" customWidth="1"/>
    <col min="4601" max="4601" width="8.109375" style="33"/>
    <col min="4602" max="4617" width="8.33203125" style="33" customWidth="1"/>
    <col min="4618" max="4839" width="8.109375" style="33"/>
    <col min="4840" max="4840" width="11.109375" style="33" customWidth="1"/>
    <col min="4841" max="4841" width="8.109375" style="33" customWidth="1"/>
    <col min="4842" max="4856" width="6.109375" style="33" customWidth="1"/>
    <col min="4857" max="4857" width="8.109375" style="33"/>
    <col min="4858" max="4873" width="8.33203125" style="33" customWidth="1"/>
    <col min="4874" max="5095" width="8.109375" style="33"/>
    <col min="5096" max="5096" width="11.109375" style="33" customWidth="1"/>
    <col min="5097" max="5097" width="8.109375" style="33" customWidth="1"/>
    <col min="5098" max="5112" width="6.109375" style="33" customWidth="1"/>
    <col min="5113" max="5113" width="8.109375" style="33"/>
    <col min="5114" max="5129" width="8.33203125" style="33" customWidth="1"/>
    <col min="5130" max="5351" width="8.109375" style="33"/>
    <col min="5352" max="5352" width="11.109375" style="33" customWidth="1"/>
    <col min="5353" max="5353" width="8.109375" style="33" customWidth="1"/>
    <col min="5354" max="5368" width="6.109375" style="33" customWidth="1"/>
    <col min="5369" max="5369" width="8.109375" style="33"/>
    <col min="5370" max="5385" width="8.33203125" style="33" customWidth="1"/>
    <col min="5386" max="5607" width="8.109375" style="33"/>
    <col min="5608" max="5608" width="11.109375" style="33" customWidth="1"/>
    <col min="5609" max="5609" width="8.109375" style="33" customWidth="1"/>
    <col min="5610" max="5624" width="6.109375" style="33" customWidth="1"/>
    <col min="5625" max="5625" width="8.109375" style="33"/>
    <col min="5626" max="5641" width="8.33203125" style="33" customWidth="1"/>
    <col min="5642" max="5863" width="8.109375" style="33"/>
    <col min="5864" max="5864" width="11.109375" style="33" customWidth="1"/>
    <col min="5865" max="5865" width="8.109375" style="33" customWidth="1"/>
    <col min="5866" max="5880" width="6.109375" style="33" customWidth="1"/>
    <col min="5881" max="5881" width="8.109375" style="33"/>
    <col min="5882" max="5897" width="8.33203125" style="33" customWidth="1"/>
    <col min="5898" max="6119" width="8.109375" style="33"/>
    <col min="6120" max="6120" width="11.109375" style="33" customWidth="1"/>
    <col min="6121" max="6121" width="8.109375" style="33" customWidth="1"/>
    <col min="6122" max="6136" width="6.109375" style="33" customWidth="1"/>
    <col min="6137" max="6137" width="8.109375" style="33"/>
    <col min="6138" max="6153" width="8.33203125" style="33" customWidth="1"/>
    <col min="6154" max="6375" width="8.109375" style="33"/>
    <col min="6376" max="6376" width="11.109375" style="33" customWidth="1"/>
    <col min="6377" max="6377" width="8.109375" style="33" customWidth="1"/>
    <col min="6378" max="6392" width="6.109375" style="33" customWidth="1"/>
    <col min="6393" max="6393" width="8.109375" style="33"/>
    <col min="6394" max="6409" width="8.33203125" style="33" customWidth="1"/>
    <col min="6410" max="6631" width="8.109375" style="33"/>
    <col min="6632" max="6632" width="11.109375" style="33" customWidth="1"/>
    <col min="6633" max="6633" width="8.109375" style="33" customWidth="1"/>
    <col min="6634" max="6648" width="6.109375" style="33" customWidth="1"/>
    <col min="6649" max="6649" width="8.109375" style="33"/>
    <col min="6650" max="6665" width="8.33203125" style="33" customWidth="1"/>
    <col min="6666" max="6887" width="8.109375" style="33"/>
    <col min="6888" max="6888" width="11.109375" style="33" customWidth="1"/>
    <col min="6889" max="6889" width="8.109375" style="33" customWidth="1"/>
    <col min="6890" max="6904" width="6.109375" style="33" customWidth="1"/>
    <col min="6905" max="6905" width="8.109375" style="33"/>
    <col min="6906" max="6921" width="8.33203125" style="33" customWidth="1"/>
    <col min="6922" max="7143" width="8.109375" style="33"/>
    <col min="7144" max="7144" width="11.109375" style="33" customWidth="1"/>
    <col min="7145" max="7145" width="8.109375" style="33" customWidth="1"/>
    <col min="7146" max="7160" width="6.109375" style="33" customWidth="1"/>
    <col min="7161" max="7161" width="8.109375" style="33"/>
    <col min="7162" max="7177" width="8.33203125" style="33" customWidth="1"/>
    <col min="7178" max="7399" width="8.109375" style="33"/>
    <col min="7400" max="7400" width="11.109375" style="33" customWidth="1"/>
    <col min="7401" max="7401" width="8.109375" style="33" customWidth="1"/>
    <col min="7402" max="7416" width="6.109375" style="33" customWidth="1"/>
    <col min="7417" max="7417" width="8.109375" style="33"/>
    <col min="7418" max="7433" width="8.33203125" style="33" customWidth="1"/>
    <col min="7434" max="7655" width="8.109375" style="33"/>
    <col min="7656" max="7656" width="11.109375" style="33" customWidth="1"/>
    <col min="7657" max="7657" width="8.109375" style="33" customWidth="1"/>
    <col min="7658" max="7672" width="6.109375" style="33" customWidth="1"/>
    <col min="7673" max="7673" width="8.109375" style="33"/>
    <col min="7674" max="7689" width="8.33203125" style="33" customWidth="1"/>
    <col min="7690" max="7911" width="8.109375" style="33"/>
    <col min="7912" max="7912" width="11.109375" style="33" customWidth="1"/>
    <col min="7913" max="7913" width="8.109375" style="33" customWidth="1"/>
    <col min="7914" max="7928" width="6.109375" style="33" customWidth="1"/>
    <col min="7929" max="7929" width="8.109375" style="33"/>
    <col min="7930" max="7945" width="8.33203125" style="33" customWidth="1"/>
    <col min="7946" max="8167" width="8.109375" style="33"/>
    <col min="8168" max="8168" width="11.109375" style="33" customWidth="1"/>
    <col min="8169" max="8169" width="8.109375" style="33" customWidth="1"/>
    <col min="8170" max="8184" width="6.109375" style="33" customWidth="1"/>
    <col min="8185" max="8185" width="8.109375" style="33"/>
    <col min="8186" max="8201" width="8.33203125" style="33" customWidth="1"/>
    <col min="8202" max="8423" width="8.109375" style="33"/>
    <col min="8424" max="8424" width="11.109375" style="33" customWidth="1"/>
    <col min="8425" max="8425" width="8.109375" style="33" customWidth="1"/>
    <col min="8426" max="8440" width="6.109375" style="33" customWidth="1"/>
    <col min="8441" max="8441" width="8.109375" style="33"/>
    <col min="8442" max="8457" width="8.33203125" style="33" customWidth="1"/>
    <col min="8458" max="8679" width="8.109375" style="33"/>
    <col min="8680" max="8680" width="11.109375" style="33" customWidth="1"/>
    <col min="8681" max="8681" width="8.109375" style="33" customWidth="1"/>
    <col min="8682" max="8696" width="6.109375" style="33" customWidth="1"/>
    <col min="8697" max="8697" width="8.109375" style="33"/>
    <col min="8698" max="8713" width="8.33203125" style="33" customWidth="1"/>
    <col min="8714" max="8935" width="8.109375" style="33"/>
    <col min="8936" max="8936" width="11.109375" style="33" customWidth="1"/>
    <col min="8937" max="8937" width="8.109375" style="33" customWidth="1"/>
    <col min="8938" max="8952" width="6.109375" style="33" customWidth="1"/>
    <col min="8953" max="8953" width="8.109375" style="33"/>
    <col min="8954" max="8969" width="8.33203125" style="33" customWidth="1"/>
    <col min="8970" max="9191" width="8.109375" style="33"/>
    <col min="9192" max="9192" width="11.109375" style="33" customWidth="1"/>
    <col min="9193" max="9193" width="8.109375" style="33" customWidth="1"/>
    <col min="9194" max="9208" width="6.109375" style="33" customWidth="1"/>
    <col min="9209" max="9209" width="8.109375" style="33"/>
    <col min="9210" max="9225" width="8.33203125" style="33" customWidth="1"/>
    <col min="9226" max="9447" width="8.109375" style="33"/>
    <col min="9448" max="9448" width="11.109375" style="33" customWidth="1"/>
    <col min="9449" max="9449" width="8.109375" style="33" customWidth="1"/>
    <col min="9450" max="9464" width="6.109375" style="33" customWidth="1"/>
    <col min="9465" max="9465" width="8.109375" style="33"/>
    <col min="9466" max="9481" width="8.33203125" style="33" customWidth="1"/>
    <col min="9482" max="9703" width="8.109375" style="33"/>
    <col min="9704" max="9704" width="11.109375" style="33" customWidth="1"/>
    <col min="9705" max="9705" width="8.109375" style="33" customWidth="1"/>
    <col min="9706" max="9720" width="6.109375" style="33" customWidth="1"/>
    <col min="9721" max="9721" width="8.109375" style="33"/>
    <col min="9722" max="9737" width="8.33203125" style="33" customWidth="1"/>
    <col min="9738" max="9959" width="8.109375" style="33"/>
    <col min="9960" max="9960" width="11.109375" style="33" customWidth="1"/>
    <col min="9961" max="9961" width="8.109375" style="33" customWidth="1"/>
    <col min="9962" max="9976" width="6.109375" style="33" customWidth="1"/>
    <col min="9977" max="9977" width="8.109375" style="33"/>
    <col min="9978" max="9993" width="8.33203125" style="33" customWidth="1"/>
    <col min="9994" max="10215" width="8.109375" style="33"/>
    <col min="10216" max="10216" width="11.109375" style="33" customWidth="1"/>
    <col min="10217" max="10217" width="8.109375" style="33" customWidth="1"/>
    <col min="10218" max="10232" width="6.109375" style="33" customWidth="1"/>
    <col min="10233" max="10233" width="8.109375" style="33"/>
    <col min="10234" max="10249" width="8.33203125" style="33" customWidth="1"/>
    <col min="10250" max="10471" width="8.109375" style="33"/>
    <col min="10472" max="10472" width="11.109375" style="33" customWidth="1"/>
    <col min="10473" max="10473" width="8.109375" style="33" customWidth="1"/>
    <col min="10474" max="10488" width="6.109375" style="33" customWidth="1"/>
    <col min="10489" max="10489" width="8.109375" style="33"/>
    <col min="10490" max="10505" width="8.33203125" style="33" customWidth="1"/>
    <col min="10506" max="10727" width="8.109375" style="33"/>
    <col min="10728" max="10728" width="11.109375" style="33" customWidth="1"/>
    <col min="10729" max="10729" width="8.109375" style="33" customWidth="1"/>
    <col min="10730" max="10744" width="6.109375" style="33" customWidth="1"/>
    <col min="10745" max="10745" width="8.109375" style="33"/>
    <col min="10746" max="10761" width="8.33203125" style="33" customWidth="1"/>
    <col min="10762" max="10983" width="8.109375" style="33"/>
    <col min="10984" max="10984" width="11.109375" style="33" customWidth="1"/>
    <col min="10985" max="10985" width="8.109375" style="33" customWidth="1"/>
    <col min="10986" max="11000" width="6.109375" style="33" customWidth="1"/>
    <col min="11001" max="11001" width="8.109375" style="33"/>
    <col min="11002" max="11017" width="8.33203125" style="33" customWidth="1"/>
    <col min="11018" max="11239" width="8.109375" style="33"/>
    <col min="11240" max="11240" width="11.109375" style="33" customWidth="1"/>
    <col min="11241" max="11241" width="8.109375" style="33" customWidth="1"/>
    <col min="11242" max="11256" width="6.109375" style="33" customWidth="1"/>
    <col min="11257" max="11257" width="8.109375" style="33"/>
    <col min="11258" max="11273" width="8.33203125" style="33" customWidth="1"/>
    <col min="11274" max="11495" width="8.109375" style="33"/>
    <col min="11496" max="11496" width="11.109375" style="33" customWidth="1"/>
    <col min="11497" max="11497" width="8.109375" style="33" customWidth="1"/>
    <col min="11498" max="11512" width="6.109375" style="33" customWidth="1"/>
    <col min="11513" max="11513" width="8.109375" style="33"/>
    <col min="11514" max="11529" width="8.33203125" style="33" customWidth="1"/>
    <col min="11530" max="11751" width="8.109375" style="33"/>
    <col min="11752" max="11752" width="11.109375" style="33" customWidth="1"/>
    <col min="11753" max="11753" width="8.109375" style="33" customWidth="1"/>
    <col min="11754" max="11768" width="6.109375" style="33" customWidth="1"/>
    <col min="11769" max="11769" width="8.109375" style="33"/>
    <col min="11770" max="11785" width="8.33203125" style="33" customWidth="1"/>
    <col min="11786" max="12007" width="8.109375" style="33"/>
    <col min="12008" max="12008" width="11.109375" style="33" customWidth="1"/>
    <col min="12009" max="12009" width="8.109375" style="33" customWidth="1"/>
    <col min="12010" max="12024" width="6.109375" style="33" customWidth="1"/>
    <col min="12025" max="12025" width="8.109375" style="33"/>
    <col min="12026" max="12041" width="8.33203125" style="33" customWidth="1"/>
    <col min="12042" max="12263" width="8.109375" style="33"/>
    <col min="12264" max="12264" width="11.109375" style="33" customWidth="1"/>
    <col min="12265" max="12265" width="8.109375" style="33" customWidth="1"/>
    <col min="12266" max="12280" width="6.109375" style="33" customWidth="1"/>
    <col min="12281" max="12281" width="8.109375" style="33"/>
    <col min="12282" max="12297" width="8.33203125" style="33" customWidth="1"/>
    <col min="12298" max="12519" width="8.109375" style="33"/>
    <col min="12520" max="12520" width="11.109375" style="33" customWidth="1"/>
    <col min="12521" max="12521" width="8.109375" style="33" customWidth="1"/>
    <col min="12522" max="12536" width="6.109375" style="33" customWidth="1"/>
    <col min="12537" max="12537" width="8.109375" style="33"/>
    <col min="12538" max="12553" width="8.33203125" style="33" customWidth="1"/>
    <col min="12554" max="12775" width="8.109375" style="33"/>
    <col min="12776" max="12776" width="11.109375" style="33" customWidth="1"/>
    <col min="12777" max="12777" width="8.109375" style="33" customWidth="1"/>
    <col min="12778" max="12792" width="6.109375" style="33" customWidth="1"/>
    <col min="12793" max="12793" width="8.109375" style="33"/>
    <col min="12794" max="12809" width="8.33203125" style="33" customWidth="1"/>
    <col min="12810" max="13031" width="8.109375" style="33"/>
    <col min="13032" max="13032" width="11.109375" style="33" customWidth="1"/>
    <col min="13033" max="13033" width="8.109375" style="33" customWidth="1"/>
    <col min="13034" max="13048" width="6.109375" style="33" customWidth="1"/>
    <col min="13049" max="13049" width="8.109375" style="33"/>
    <col min="13050" max="13065" width="8.33203125" style="33" customWidth="1"/>
    <col min="13066" max="13287" width="8.109375" style="33"/>
    <col min="13288" max="13288" width="11.109375" style="33" customWidth="1"/>
    <col min="13289" max="13289" width="8.109375" style="33" customWidth="1"/>
    <col min="13290" max="13304" width="6.109375" style="33" customWidth="1"/>
    <col min="13305" max="13305" width="8.109375" style="33"/>
    <col min="13306" max="13321" width="8.33203125" style="33" customWidth="1"/>
    <col min="13322" max="13543" width="8.109375" style="33"/>
    <col min="13544" max="13544" width="11.109375" style="33" customWidth="1"/>
    <col min="13545" max="13545" width="8.109375" style="33" customWidth="1"/>
    <col min="13546" max="13560" width="6.109375" style="33" customWidth="1"/>
    <col min="13561" max="13561" width="8.109375" style="33"/>
    <col min="13562" max="13577" width="8.33203125" style="33" customWidth="1"/>
    <col min="13578" max="13799" width="8.109375" style="33"/>
    <col min="13800" max="13800" width="11.109375" style="33" customWidth="1"/>
    <col min="13801" max="13801" width="8.109375" style="33" customWidth="1"/>
    <col min="13802" max="13816" width="6.109375" style="33" customWidth="1"/>
    <col min="13817" max="13817" width="8.109375" style="33"/>
    <col min="13818" max="13833" width="8.33203125" style="33" customWidth="1"/>
    <col min="13834" max="14055" width="8.109375" style="33"/>
    <col min="14056" max="14056" width="11.109375" style="33" customWidth="1"/>
    <col min="14057" max="14057" width="8.109375" style="33" customWidth="1"/>
    <col min="14058" max="14072" width="6.109375" style="33" customWidth="1"/>
    <col min="14073" max="14073" width="8.109375" style="33"/>
    <col min="14074" max="14089" width="8.33203125" style="33" customWidth="1"/>
    <col min="14090" max="14311" width="8.109375" style="33"/>
    <col min="14312" max="14312" width="11.109375" style="33" customWidth="1"/>
    <col min="14313" max="14313" width="8.109375" style="33" customWidth="1"/>
    <col min="14314" max="14328" width="6.109375" style="33" customWidth="1"/>
    <col min="14329" max="14329" width="8.109375" style="33"/>
    <col min="14330" max="14345" width="8.33203125" style="33" customWidth="1"/>
    <col min="14346" max="14567" width="8.109375" style="33"/>
    <col min="14568" max="14568" width="11.109375" style="33" customWidth="1"/>
    <col min="14569" max="14569" width="8.109375" style="33" customWidth="1"/>
    <col min="14570" max="14584" width="6.109375" style="33" customWidth="1"/>
    <col min="14585" max="14585" width="8.109375" style="33"/>
    <col min="14586" max="14601" width="8.33203125" style="33" customWidth="1"/>
    <col min="14602" max="14823" width="8.109375" style="33"/>
    <col min="14824" max="14824" width="11.109375" style="33" customWidth="1"/>
    <col min="14825" max="14825" width="8.109375" style="33" customWidth="1"/>
    <col min="14826" max="14840" width="6.109375" style="33" customWidth="1"/>
    <col min="14841" max="14841" width="8.109375" style="33"/>
    <col min="14842" max="14857" width="8.33203125" style="33" customWidth="1"/>
    <col min="14858" max="15079" width="8.109375" style="33"/>
    <col min="15080" max="15080" width="11.109375" style="33" customWidth="1"/>
    <col min="15081" max="15081" width="8.109375" style="33" customWidth="1"/>
    <col min="15082" max="15096" width="6.109375" style="33" customWidth="1"/>
    <col min="15097" max="15097" width="8.109375" style="33"/>
    <col min="15098" max="15113" width="8.33203125" style="33" customWidth="1"/>
    <col min="15114" max="15335" width="8.109375" style="33"/>
    <col min="15336" max="15336" width="11.109375" style="33" customWidth="1"/>
    <col min="15337" max="15337" width="8.109375" style="33" customWidth="1"/>
    <col min="15338" max="15352" width="6.109375" style="33" customWidth="1"/>
    <col min="15353" max="15353" width="8.109375" style="33"/>
    <col min="15354" max="15369" width="8.33203125" style="33" customWidth="1"/>
    <col min="15370" max="15591" width="8.109375" style="33"/>
    <col min="15592" max="15592" width="11.109375" style="33" customWidth="1"/>
    <col min="15593" max="15593" width="8.109375" style="33" customWidth="1"/>
    <col min="15594" max="15608" width="6.109375" style="33" customWidth="1"/>
    <col min="15609" max="15609" width="8.109375" style="33"/>
    <col min="15610" max="15625" width="8.33203125" style="33" customWidth="1"/>
    <col min="15626" max="15847" width="8.109375" style="33"/>
    <col min="15848" max="15848" width="11.109375" style="33" customWidth="1"/>
    <col min="15849" max="15849" width="8.109375" style="33" customWidth="1"/>
    <col min="15850" max="15864" width="6.109375" style="33" customWidth="1"/>
    <col min="15865" max="15865" width="8.109375" style="33"/>
    <col min="15866" max="15881" width="8.33203125" style="33" customWidth="1"/>
    <col min="15882" max="16103" width="8.109375" style="33"/>
    <col min="16104" max="16104" width="11.109375" style="33" customWidth="1"/>
    <col min="16105" max="16105" width="8.109375" style="33" customWidth="1"/>
    <col min="16106" max="16120" width="6.109375" style="33" customWidth="1"/>
    <col min="16121" max="16121" width="8.109375" style="33"/>
    <col min="16122" max="16137" width="8.33203125" style="33" customWidth="1"/>
    <col min="16138" max="16384" width="8.109375" style="33"/>
  </cols>
  <sheetData>
    <row r="1" spans="1:11" ht="21">
      <c r="A1" s="34" t="s">
        <v>10</v>
      </c>
      <c r="B1" s="35" t="s">
        <v>11</v>
      </c>
      <c r="C1" s="35" t="s">
        <v>12</v>
      </c>
      <c r="D1" s="35" t="s">
        <v>13</v>
      </c>
      <c r="E1" s="35" t="s">
        <v>14</v>
      </c>
      <c r="F1" s="35" t="s">
        <v>15</v>
      </c>
      <c r="G1" s="35" t="s">
        <v>16</v>
      </c>
      <c r="H1" s="35" t="s">
        <v>17</v>
      </c>
      <c r="I1" s="35" t="s">
        <v>18</v>
      </c>
      <c r="J1" s="35" t="s">
        <v>19</v>
      </c>
    </row>
    <row r="2" spans="1:11" ht="14.4">
      <c r="A2" s="245">
        <v>42734</v>
      </c>
      <c r="B2" s="247">
        <f>ROUND(-0.329,10)</f>
        <v>-0.32900000000000001</v>
      </c>
      <c r="C2" s="247">
        <f>ROUND(-0.373,10)</f>
        <v>-0.373</v>
      </c>
      <c r="D2" s="247">
        <f>ROUND(-0.372,10)</f>
        <v>-0.372</v>
      </c>
      <c r="E2" s="247">
        <f>ROUND(-0.368,10)</f>
        <v>-0.36799999999999999</v>
      </c>
      <c r="F2" s="247">
        <f>ROUND(-0.338,10)</f>
        <v>-0.33800000000000002</v>
      </c>
      <c r="G2" s="247">
        <f>ROUND(-0.319,10)</f>
        <v>-0.31900000000000001</v>
      </c>
      <c r="H2" s="247">
        <f>ROUND(-0.221,10)</f>
        <v>-0.221</v>
      </c>
      <c r="I2" s="247">
        <f>ROUND(-0.139,10)</f>
        <v>-0.13900000000000001</v>
      </c>
      <c r="J2" s="247">
        <f>ROUND(-0.082,10)</f>
        <v>-8.2000000000000003E-2</v>
      </c>
      <c r="K2" s="248">
        <f>A2</f>
        <v>42734</v>
      </c>
    </row>
    <row r="3" spans="1:11" ht="14.4">
      <c r="A3" s="245">
        <v>42737</v>
      </c>
      <c r="B3" s="249">
        <f>ROUND(-0.356,10)</f>
        <v>-0.35599999999999998</v>
      </c>
      <c r="C3" s="250">
        <f>ROUND(-0.371,10)</f>
        <v>-0.371</v>
      </c>
      <c r="D3" s="250">
        <f>ROUND(-0.374,10)</f>
        <v>-0.374</v>
      </c>
      <c r="E3" s="250">
        <f>ROUND(-0.368,10)</f>
        <v>-0.36799999999999999</v>
      </c>
      <c r="F3" s="250">
        <f>ROUND(-0.336,10)</f>
        <v>-0.33600000000000002</v>
      </c>
      <c r="G3" s="250">
        <f>ROUND(-0.318,10)</f>
        <v>-0.318</v>
      </c>
      <c r="H3" s="250">
        <f>ROUND(-0.22,10)</f>
        <v>-0.22</v>
      </c>
      <c r="I3" s="250">
        <f>ROUND(-0.14,10)</f>
        <v>-0.14000000000000001</v>
      </c>
      <c r="J3" s="250">
        <f>ROUND(-0.083,10)</f>
        <v>-8.3000000000000004E-2</v>
      </c>
      <c r="K3" s="251">
        <f>A3</f>
        <v>42737</v>
      </c>
    </row>
    <row r="4" spans="1:11" ht="14.4">
      <c r="A4" s="245">
        <v>42738</v>
      </c>
      <c r="B4" s="182"/>
      <c r="C4" s="183"/>
      <c r="D4" s="183"/>
      <c r="E4" s="183"/>
      <c r="F4" s="183"/>
      <c r="G4" s="183"/>
      <c r="H4" s="183"/>
      <c r="I4" s="183"/>
      <c r="J4" s="184"/>
      <c r="K4" s="185">
        <f t="shared" ref="K4:K61" si="0">A4</f>
        <v>42738</v>
      </c>
    </row>
    <row r="5" spans="1:11" ht="14.4">
      <c r="A5" s="245">
        <v>42739</v>
      </c>
      <c r="B5" s="182"/>
      <c r="C5" s="183"/>
      <c r="D5" s="183"/>
      <c r="E5" s="183"/>
      <c r="F5" s="183"/>
      <c r="G5" s="183"/>
      <c r="H5" s="183"/>
      <c r="I5" s="183"/>
      <c r="J5" s="184"/>
      <c r="K5" s="185">
        <f t="shared" si="0"/>
        <v>42739</v>
      </c>
    </row>
    <row r="6" spans="1:11" ht="14.4">
      <c r="A6" s="245">
        <v>42740</v>
      </c>
      <c r="B6" s="182"/>
      <c r="C6" s="183"/>
      <c r="D6" s="183"/>
      <c r="E6" s="183"/>
      <c r="F6" s="183"/>
      <c r="G6" s="183"/>
      <c r="H6" s="183"/>
      <c r="I6" s="183"/>
      <c r="J6" s="184"/>
      <c r="K6" s="185">
        <f t="shared" si="0"/>
        <v>42740</v>
      </c>
    </row>
    <row r="7" spans="1:11" ht="14.4">
      <c r="A7" s="245">
        <v>42741</v>
      </c>
      <c r="B7" s="182"/>
      <c r="C7" s="183"/>
      <c r="D7" s="183"/>
      <c r="E7" s="183"/>
      <c r="F7" s="183"/>
      <c r="G7" s="183"/>
      <c r="H7" s="183"/>
      <c r="I7" s="183"/>
      <c r="J7" s="184"/>
      <c r="K7" s="185">
        <f t="shared" si="0"/>
        <v>42741</v>
      </c>
    </row>
    <row r="8" spans="1:11" ht="14.4">
      <c r="A8" s="245">
        <v>42744</v>
      </c>
      <c r="B8" s="182"/>
      <c r="C8" s="183"/>
      <c r="D8" s="183"/>
      <c r="E8" s="183"/>
      <c r="F8" s="183"/>
      <c r="G8" s="183"/>
      <c r="H8" s="183"/>
      <c r="I8" s="183"/>
      <c r="J8" s="184"/>
      <c r="K8" s="185">
        <f t="shared" si="0"/>
        <v>42744</v>
      </c>
    </row>
    <row r="9" spans="1:11" ht="14.4">
      <c r="A9" s="245">
        <v>42745</v>
      </c>
      <c r="B9" s="182"/>
      <c r="C9" s="183"/>
      <c r="D9" s="183"/>
      <c r="E9" s="183"/>
      <c r="F9" s="183"/>
      <c r="G9" s="183"/>
      <c r="H9" s="183"/>
      <c r="I9" s="183"/>
      <c r="J9" s="184"/>
      <c r="K9" s="185">
        <f t="shared" si="0"/>
        <v>42745</v>
      </c>
    </row>
    <row r="10" spans="1:11" ht="14.4">
      <c r="A10" s="245">
        <v>42746</v>
      </c>
      <c r="B10" s="182"/>
      <c r="C10" s="183"/>
      <c r="D10" s="183"/>
      <c r="E10" s="183"/>
      <c r="F10" s="183"/>
      <c r="G10" s="183"/>
      <c r="H10" s="183"/>
      <c r="I10" s="183"/>
      <c r="J10" s="184"/>
      <c r="K10" s="185">
        <f t="shared" si="0"/>
        <v>42746</v>
      </c>
    </row>
    <row r="11" spans="1:11" ht="14.4">
      <c r="A11" s="245">
        <v>42747</v>
      </c>
      <c r="B11" s="182"/>
      <c r="C11" s="183"/>
      <c r="D11" s="183"/>
      <c r="E11" s="183"/>
      <c r="F11" s="183"/>
      <c r="G11" s="183"/>
      <c r="H11" s="183"/>
      <c r="I11" s="183"/>
      <c r="J11" s="184"/>
      <c r="K11" s="185">
        <f t="shared" si="0"/>
        <v>42747</v>
      </c>
    </row>
    <row r="12" spans="1:11" ht="14.4">
      <c r="A12" s="245">
        <v>42748</v>
      </c>
      <c r="B12" s="182"/>
      <c r="C12" s="183"/>
      <c r="D12" s="183"/>
      <c r="E12" s="183"/>
      <c r="F12" s="183"/>
      <c r="G12" s="183"/>
      <c r="H12" s="183"/>
      <c r="I12" s="183"/>
      <c r="J12" s="184"/>
      <c r="K12" s="185">
        <f t="shared" si="0"/>
        <v>42748</v>
      </c>
    </row>
    <row r="13" spans="1:11" ht="14.4">
      <c r="A13" s="245">
        <v>42751</v>
      </c>
      <c r="B13" s="182"/>
      <c r="C13" s="183"/>
      <c r="D13" s="183"/>
      <c r="E13" s="183"/>
      <c r="F13" s="183"/>
      <c r="G13" s="183"/>
      <c r="H13" s="183"/>
      <c r="I13" s="183"/>
      <c r="J13" s="184"/>
      <c r="K13" s="185">
        <f t="shared" si="0"/>
        <v>42751</v>
      </c>
    </row>
    <row r="14" spans="1:11" ht="14.4">
      <c r="A14" s="245">
        <v>42752</v>
      </c>
      <c r="B14" s="182"/>
      <c r="C14" s="183"/>
      <c r="D14" s="183"/>
      <c r="E14" s="183"/>
      <c r="F14" s="183"/>
      <c r="G14" s="183"/>
      <c r="H14" s="183"/>
      <c r="I14" s="183"/>
      <c r="J14" s="184"/>
      <c r="K14" s="185">
        <f t="shared" si="0"/>
        <v>42752</v>
      </c>
    </row>
    <row r="15" spans="1:11" ht="14.4">
      <c r="A15" s="245">
        <v>42753</v>
      </c>
      <c r="B15" s="182"/>
      <c r="C15" s="183"/>
      <c r="D15" s="183"/>
      <c r="E15" s="183"/>
      <c r="F15" s="183"/>
      <c r="G15" s="183"/>
      <c r="H15" s="183"/>
      <c r="I15" s="183"/>
      <c r="J15" s="184"/>
      <c r="K15" s="185">
        <f t="shared" si="0"/>
        <v>42753</v>
      </c>
    </row>
    <row r="16" spans="1:11" ht="14.4">
      <c r="A16" s="245">
        <v>42754</v>
      </c>
      <c r="B16" s="182"/>
      <c r="C16" s="183"/>
      <c r="D16" s="183"/>
      <c r="E16" s="183"/>
      <c r="F16" s="183"/>
      <c r="G16" s="183"/>
      <c r="H16" s="183"/>
      <c r="I16" s="183"/>
      <c r="J16" s="184"/>
      <c r="K16" s="185">
        <f t="shared" si="0"/>
        <v>42754</v>
      </c>
    </row>
    <row r="17" spans="1:11" ht="14.4">
      <c r="A17" s="245">
        <v>42755</v>
      </c>
      <c r="B17" s="182"/>
      <c r="C17" s="183"/>
      <c r="D17" s="183"/>
      <c r="E17" s="183"/>
      <c r="F17" s="183"/>
      <c r="G17" s="183"/>
      <c r="H17" s="183"/>
      <c r="I17" s="183"/>
      <c r="J17" s="184"/>
      <c r="K17" s="185">
        <f t="shared" si="0"/>
        <v>42755</v>
      </c>
    </row>
    <row r="18" spans="1:11" ht="14.4">
      <c r="A18" s="245">
        <v>42758</v>
      </c>
      <c r="B18" s="182"/>
      <c r="C18" s="183"/>
      <c r="D18" s="183"/>
      <c r="E18" s="183"/>
      <c r="F18" s="183"/>
      <c r="G18" s="183"/>
      <c r="H18" s="183"/>
      <c r="I18" s="183"/>
      <c r="J18" s="184"/>
      <c r="K18" s="185">
        <f t="shared" si="0"/>
        <v>42758</v>
      </c>
    </row>
    <row r="19" spans="1:11" ht="14.4">
      <c r="A19" s="245">
        <v>42759</v>
      </c>
      <c r="B19" s="182"/>
      <c r="C19" s="183"/>
      <c r="D19" s="183"/>
      <c r="E19" s="183"/>
      <c r="F19" s="183"/>
      <c r="G19" s="183"/>
      <c r="H19" s="183"/>
      <c r="I19" s="183"/>
      <c r="J19" s="184"/>
      <c r="K19" s="185">
        <f t="shared" si="0"/>
        <v>42759</v>
      </c>
    </row>
    <row r="20" spans="1:11" ht="14.4">
      <c r="A20" s="245">
        <v>42760</v>
      </c>
      <c r="B20" s="182"/>
      <c r="C20" s="183"/>
      <c r="D20" s="183"/>
      <c r="E20" s="183"/>
      <c r="F20" s="183"/>
      <c r="G20" s="183"/>
      <c r="H20" s="183"/>
      <c r="I20" s="183"/>
      <c r="J20" s="184"/>
      <c r="K20" s="185">
        <f t="shared" si="0"/>
        <v>42760</v>
      </c>
    </row>
    <row r="21" spans="1:11" ht="14.4">
      <c r="A21" s="245">
        <v>42761</v>
      </c>
      <c r="B21" s="182"/>
      <c r="C21" s="183"/>
      <c r="D21" s="183"/>
      <c r="E21" s="183"/>
      <c r="F21" s="183"/>
      <c r="G21" s="183"/>
      <c r="H21" s="183"/>
      <c r="I21" s="183"/>
      <c r="J21" s="184"/>
      <c r="K21" s="185">
        <f t="shared" si="0"/>
        <v>42761</v>
      </c>
    </row>
    <row r="22" spans="1:11" ht="14.4">
      <c r="A22" s="245">
        <v>42762</v>
      </c>
      <c r="B22" s="182"/>
      <c r="C22" s="183"/>
      <c r="D22" s="183"/>
      <c r="E22" s="183"/>
      <c r="F22" s="183"/>
      <c r="G22" s="183"/>
      <c r="H22" s="183"/>
      <c r="I22" s="183"/>
      <c r="J22" s="184"/>
      <c r="K22" s="185">
        <f t="shared" si="0"/>
        <v>42762</v>
      </c>
    </row>
    <row r="23" spans="1:11" ht="14.4">
      <c r="A23" s="245">
        <v>42765</v>
      </c>
      <c r="B23" s="182"/>
      <c r="C23" s="183"/>
      <c r="D23" s="183"/>
      <c r="E23" s="183"/>
      <c r="F23" s="183"/>
      <c r="G23" s="183"/>
      <c r="H23" s="183"/>
      <c r="I23" s="183"/>
      <c r="J23" s="184"/>
      <c r="K23" s="185">
        <f t="shared" si="0"/>
        <v>42765</v>
      </c>
    </row>
    <row r="24" spans="1:11" ht="14.4">
      <c r="A24" s="245">
        <v>42766</v>
      </c>
      <c r="B24" s="182"/>
      <c r="C24" s="183"/>
      <c r="D24" s="183"/>
      <c r="E24" s="183"/>
      <c r="F24" s="183"/>
      <c r="G24" s="183"/>
      <c r="H24" s="183"/>
      <c r="I24" s="183"/>
      <c r="J24" s="184"/>
      <c r="K24" s="185">
        <f t="shared" si="0"/>
        <v>42766</v>
      </c>
    </row>
    <row r="25" spans="1:11" ht="14.4">
      <c r="A25" s="245">
        <v>42767</v>
      </c>
      <c r="B25" s="182"/>
      <c r="C25" s="183"/>
      <c r="D25" s="183"/>
      <c r="E25" s="183"/>
      <c r="F25" s="183"/>
      <c r="G25" s="183"/>
      <c r="H25" s="183"/>
      <c r="I25" s="183"/>
      <c r="J25" s="184"/>
      <c r="K25" s="185">
        <f t="shared" si="0"/>
        <v>42767</v>
      </c>
    </row>
    <row r="26" spans="1:11" ht="14.4">
      <c r="A26" s="245">
        <v>42768</v>
      </c>
      <c r="B26" s="182"/>
      <c r="C26" s="183"/>
      <c r="D26" s="183"/>
      <c r="E26" s="183"/>
      <c r="F26" s="183"/>
      <c r="G26" s="183"/>
      <c r="H26" s="183"/>
      <c r="I26" s="183"/>
      <c r="J26" s="184"/>
      <c r="K26" s="185">
        <f t="shared" si="0"/>
        <v>42768</v>
      </c>
    </row>
    <row r="27" spans="1:11" ht="14.4">
      <c r="A27" s="245">
        <v>42769</v>
      </c>
      <c r="B27" s="182"/>
      <c r="C27" s="183"/>
      <c r="D27" s="183"/>
      <c r="E27" s="183"/>
      <c r="F27" s="183"/>
      <c r="G27" s="183"/>
      <c r="H27" s="183"/>
      <c r="I27" s="183"/>
      <c r="J27" s="184"/>
      <c r="K27" s="185">
        <f t="shared" si="0"/>
        <v>42769</v>
      </c>
    </row>
    <row r="28" spans="1:11" ht="14.4">
      <c r="A28" s="245">
        <v>42772</v>
      </c>
      <c r="B28" s="182"/>
      <c r="C28" s="183"/>
      <c r="D28" s="183"/>
      <c r="E28" s="183"/>
      <c r="F28" s="183"/>
      <c r="G28" s="183"/>
      <c r="H28" s="183"/>
      <c r="I28" s="183"/>
      <c r="J28" s="184"/>
      <c r="K28" s="185">
        <f t="shared" si="0"/>
        <v>42772</v>
      </c>
    </row>
    <row r="29" spans="1:11" ht="14.4">
      <c r="A29" s="245">
        <v>42773</v>
      </c>
      <c r="B29" s="182"/>
      <c r="C29" s="183"/>
      <c r="D29" s="183"/>
      <c r="E29" s="183"/>
      <c r="F29" s="183"/>
      <c r="G29" s="183"/>
      <c r="H29" s="183"/>
      <c r="I29" s="183"/>
      <c r="J29" s="184"/>
      <c r="K29" s="185">
        <f t="shared" si="0"/>
        <v>42773</v>
      </c>
    </row>
    <row r="30" spans="1:11" ht="14.4">
      <c r="A30" s="245">
        <v>42774</v>
      </c>
      <c r="B30" s="182"/>
      <c r="C30" s="183"/>
      <c r="D30" s="183"/>
      <c r="E30" s="183"/>
      <c r="F30" s="183"/>
      <c r="G30" s="183"/>
      <c r="H30" s="183"/>
      <c r="I30" s="183"/>
      <c r="J30" s="184"/>
      <c r="K30" s="185">
        <f t="shared" si="0"/>
        <v>42774</v>
      </c>
    </row>
    <row r="31" spans="1:11" ht="14.4">
      <c r="A31" s="245">
        <v>42775</v>
      </c>
      <c r="B31" s="182"/>
      <c r="C31" s="183"/>
      <c r="D31" s="183"/>
      <c r="E31" s="183"/>
      <c r="F31" s="183"/>
      <c r="G31" s="183"/>
      <c r="H31" s="183"/>
      <c r="I31" s="183"/>
      <c r="J31" s="184"/>
      <c r="K31" s="185">
        <f t="shared" si="0"/>
        <v>42775</v>
      </c>
    </row>
    <row r="32" spans="1:11" ht="14.4">
      <c r="A32" s="245">
        <v>42776</v>
      </c>
      <c r="B32" s="182"/>
      <c r="C32" s="183"/>
      <c r="D32" s="183"/>
      <c r="E32" s="183"/>
      <c r="F32" s="183"/>
      <c r="G32" s="183"/>
      <c r="H32" s="183"/>
      <c r="I32" s="183"/>
      <c r="J32" s="184"/>
      <c r="K32" s="185">
        <f t="shared" si="0"/>
        <v>42776</v>
      </c>
    </row>
    <row r="33" spans="1:11" ht="14.4">
      <c r="A33" s="245">
        <v>42779</v>
      </c>
      <c r="B33" s="182"/>
      <c r="C33" s="183"/>
      <c r="D33" s="183"/>
      <c r="E33" s="183"/>
      <c r="F33" s="183"/>
      <c r="G33" s="183"/>
      <c r="H33" s="183"/>
      <c r="I33" s="183"/>
      <c r="J33" s="184"/>
      <c r="K33" s="185">
        <f t="shared" si="0"/>
        <v>42779</v>
      </c>
    </row>
    <row r="34" spans="1:11" ht="14.4">
      <c r="A34" s="245">
        <v>42780</v>
      </c>
      <c r="B34" s="182"/>
      <c r="C34" s="183"/>
      <c r="D34" s="183"/>
      <c r="E34" s="183"/>
      <c r="F34" s="183"/>
      <c r="G34" s="183"/>
      <c r="H34" s="183"/>
      <c r="I34" s="183"/>
      <c r="J34" s="184"/>
      <c r="K34" s="185">
        <f t="shared" si="0"/>
        <v>42780</v>
      </c>
    </row>
    <row r="35" spans="1:11" ht="14.4">
      <c r="A35" s="245">
        <v>42781</v>
      </c>
      <c r="B35" s="182"/>
      <c r="C35" s="183"/>
      <c r="D35" s="183"/>
      <c r="E35" s="183"/>
      <c r="F35" s="183"/>
      <c r="G35" s="183"/>
      <c r="H35" s="183"/>
      <c r="I35" s="183"/>
      <c r="J35" s="184"/>
      <c r="K35" s="185">
        <f t="shared" si="0"/>
        <v>42781</v>
      </c>
    </row>
    <row r="36" spans="1:11" ht="14.4">
      <c r="A36" s="245">
        <v>42782</v>
      </c>
      <c r="B36" s="182"/>
      <c r="C36" s="183"/>
      <c r="D36" s="183"/>
      <c r="E36" s="183"/>
      <c r="F36" s="183"/>
      <c r="G36" s="183"/>
      <c r="H36" s="183"/>
      <c r="I36" s="183"/>
      <c r="J36" s="184"/>
      <c r="K36" s="185">
        <f t="shared" si="0"/>
        <v>42782</v>
      </c>
    </row>
    <row r="37" spans="1:11" ht="14.4">
      <c r="A37" s="245">
        <v>42783</v>
      </c>
      <c r="B37" s="182"/>
      <c r="C37" s="183"/>
      <c r="D37" s="183"/>
      <c r="E37" s="183"/>
      <c r="F37" s="183"/>
      <c r="G37" s="183"/>
      <c r="H37" s="183"/>
      <c r="I37" s="183"/>
      <c r="J37" s="184"/>
      <c r="K37" s="185">
        <f t="shared" si="0"/>
        <v>42783</v>
      </c>
    </row>
    <row r="38" spans="1:11" ht="14.4">
      <c r="A38" s="245">
        <v>42786</v>
      </c>
      <c r="B38" s="182"/>
      <c r="C38" s="183"/>
      <c r="D38" s="183"/>
      <c r="E38" s="183"/>
      <c r="F38" s="183"/>
      <c r="G38" s="183"/>
      <c r="H38" s="183"/>
      <c r="I38" s="183"/>
      <c r="J38" s="184"/>
      <c r="K38" s="185">
        <f t="shared" si="0"/>
        <v>42786</v>
      </c>
    </row>
    <row r="39" spans="1:11" ht="14.4">
      <c r="A39" s="245">
        <v>42787</v>
      </c>
      <c r="B39" s="182"/>
      <c r="C39" s="183"/>
      <c r="D39" s="183"/>
      <c r="E39" s="183"/>
      <c r="F39" s="183"/>
      <c r="G39" s="183"/>
      <c r="H39" s="183"/>
      <c r="I39" s="183"/>
      <c r="J39" s="184"/>
      <c r="K39" s="185">
        <f t="shared" si="0"/>
        <v>42787</v>
      </c>
    </row>
    <row r="40" spans="1:11" ht="14.4">
      <c r="A40" s="245">
        <v>42788</v>
      </c>
      <c r="B40" s="182"/>
      <c r="C40" s="183"/>
      <c r="D40" s="183"/>
      <c r="E40" s="183"/>
      <c r="F40" s="183"/>
      <c r="G40" s="183"/>
      <c r="H40" s="183"/>
      <c r="I40" s="183"/>
      <c r="J40" s="184"/>
      <c r="K40" s="185">
        <f t="shared" si="0"/>
        <v>42788</v>
      </c>
    </row>
    <row r="41" spans="1:11" ht="14.4">
      <c r="A41" s="245">
        <v>42789</v>
      </c>
      <c r="B41" s="182"/>
      <c r="C41" s="183"/>
      <c r="D41" s="183"/>
      <c r="E41" s="183"/>
      <c r="F41" s="183"/>
      <c r="G41" s="183"/>
      <c r="H41" s="183"/>
      <c r="I41" s="183"/>
      <c r="J41" s="184"/>
      <c r="K41" s="185">
        <f t="shared" si="0"/>
        <v>42789</v>
      </c>
    </row>
    <row r="42" spans="1:11" ht="14.4">
      <c r="A42" s="245">
        <v>42790</v>
      </c>
      <c r="B42" s="182"/>
      <c r="C42" s="183"/>
      <c r="D42" s="183"/>
      <c r="E42" s="183"/>
      <c r="F42" s="183"/>
      <c r="G42" s="183"/>
      <c r="H42" s="183"/>
      <c r="I42" s="183"/>
      <c r="J42" s="184"/>
      <c r="K42" s="185">
        <f t="shared" si="0"/>
        <v>42790</v>
      </c>
    </row>
    <row r="43" spans="1:11" ht="14.4">
      <c r="A43" s="245">
        <v>42793</v>
      </c>
      <c r="B43" s="182"/>
      <c r="C43" s="183"/>
      <c r="D43" s="183"/>
      <c r="E43" s="183"/>
      <c r="F43" s="183"/>
      <c r="G43" s="183"/>
      <c r="H43" s="183"/>
      <c r="I43" s="183"/>
      <c r="J43" s="184"/>
      <c r="K43" s="185">
        <f t="shared" si="0"/>
        <v>42793</v>
      </c>
    </row>
    <row r="44" spans="1:11" ht="14.4">
      <c r="A44" s="245">
        <v>42794</v>
      </c>
      <c r="B44" s="182"/>
      <c r="C44" s="183"/>
      <c r="D44" s="183"/>
      <c r="E44" s="183"/>
      <c r="F44" s="183"/>
      <c r="G44" s="183"/>
      <c r="H44" s="183"/>
      <c r="I44" s="183"/>
      <c r="J44" s="184"/>
      <c r="K44" s="185">
        <f t="shared" si="0"/>
        <v>42794</v>
      </c>
    </row>
    <row r="45" spans="1:11" ht="14.4">
      <c r="A45" s="245">
        <v>42795</v>
      </c>
      <c r="B45" s="182"/>
      <c r="C45" s="183"/>
      <c r="D45" s="183"/>
      <c r="E45" s="183"/>
      <c r="F45" s="183"/>
      <c r="G45" s="183"/>
      <c r="H45" s="183"/>
      <c r="I45" s="183"/>
      <c r="J45" s="184"/>
      <c r="K45" s="185">
        <f t="shared" si="0"/>
        <v>42795</v>
      </c>
    </row>
    <row r="46" spans="1:11" ht="14.4">
      <c r="A46" s="245">
        <v>42796</v>
      </c>
      <c r="B46" s="182"/>
      <c r="C46" s="183"/>
      <c r="D46" s="183"/>
      <c r="E46" s="183"/>
      <c r="F46" s="183"/>
      <c r="G46" s="183"/>
      <c r="H46" s="183"/>
      <c r="I46" s="183"/>
      <c r="J46" s="184"/>
      <c r="K46" s="185">
        <f t="shared" si="0"/>
        <v>42796</v>
      </c>
    </row>
    <row r="47" spans="1:11" ht="14.4">
      <c r="A47" s="245">
        <v>42797</v>
      </c>
      <c r="B47" s="182"/>
      <c r="C47" s="183"/>
      <c r="D47" s="183"/>
      <c r="E47" s="183"/>
      <c r="F47" s="183"/>
      <c r="G47" s="183"/>
      <c r="H47" s="183"/>
      <c r="I47" s="183"/>
      <c r="J47" s="184"/>
      <c r="K47" s="185">
        <f t="shared" si="0"/>
        <v>42797</v>
      </c>
    </row>
    <row r="48" spans="1:11" ht="14.4">
      <c r="A48" s="245">
        <v>42800</v>
      </c>
      <c r="B48" s="182"/>
      <c r="C48" s="183"/>
      <c r="D48" s="183"/>
      <c r="E48" s="183"/>
      <c r="F48" s="183"/>
      <c r="G48" s="183"/>
      <c r="H48" s="183"/>
      <c r="I48" s="183"/>
      <c r="J48" s="184"/>
      <c r="K48" s="185">
        <f t="shared" si="0"/>
        <v>42800</v>
      </c>
    </row>
    <row r="49" spans="1:11" ht="14.4">
      <c r="A49" s="245">
        <v>42801</v>
      </c>
      <c r="B49" s="182"/>
      <c r="C49" s="183"/>
      <c r="D49" s="183"/>
      <c r="E49" s="183"/>
      <c r="F49" s="183"/>
      <c r="G49" s="183"/>
      <c r="H49" s="183"/>
      <c r="I49" s="183"/>
      <c r="J49" s="184"/>
      <c r="K49" s="185">
        <f t="shared" si="0"/>
        <v>42801</v>
      </c>
    </row>
    <row r="50" spans="1:11" ht="14.4">
      <c r="A50" s="245">
        <v>42802</v>
      </c>
      <c r="B50" s="182"/>
      <c r="C50" s="183"/>
      <c r="D50" s="183"/>
      <c r="E50" s="183"/>
      <c r="F50" s="183"/>
      <c r="G50" s="183"/>
      <c r="H50" s="183"/>
      <c r="I50" s="183"/>
      <c r="J50" s="184"/>
      <c r="K50" s="185">
        <f t="shared" si="0"/>
        <v>42802</v>
      </c>
    </row>
    <row r="51" spans="1:11" ht="14.4">
      <c r="A51" s="245">
        <v>42803</v>
      </c>
      <c r="B51" s="182"/>
      <c r="C51" s="183"/>
      <c r="D51" s="183"/>
      <c r="E51" s="183"/>
      <c r="F51" s="183"/>
      <c r="G51" s="183"/>
      <c r="H51" s="183"/>
      <c r="I51" s="183"/>
      <c r="J51" s="184"/>
      <c r="K51" s="185">
        <f t="shared" si="0"/>
        <v>42803</v>
      </c>
    </row>
    <row r="52" spans="1:11" ht="14.4">
      <c r="A52" s="245">
        <v>42804</v>
      </c>
      <c r="B52" s="182"/>
      <c r="C52" s="183"/>
      <c r="D52" s="183"/>
      <c r="E52" s="183"/>
      <c r="F52" s="183"/>
      <c r="G52" s="183"/>
      <c r="H52" s="183"/>
      <c r="I52" s="183"/>
      <c r="J52" s="184"/>
      <c r="K52" s="185">
        <f t="shared" si="0"/>
        <v>42804</v>
      </c>
    </row>
    <row r="53" spans="1:11" ht="14.4">
      <c r="A53" s="245">
        <v>42807</v>
      </c>
      <c r="B53" s="182"/>
      <c r="C53" s="183"/>
      <c r="D53" s="183"/>
      <c r="E53" s="183"/>
      <c r="F53" s="183"/>
      <c r="G53" s="183"/>
      <c r="H53" s="183"/>
      <c r="I53" s="183"/>
      <c r="J53" s="184"/>
      <c r="K53" s="185">
        <f t="shared" si="0"/>
        <v>42807</v>
      </c>
    </row>
    <row r="54" spans="1:11" ht="14.4">
      <c r="A54" s="245">
        <v>42808</v>
      </c>
      <c r="B54" s="182"/>
      <c r="C54" s="183"/>
      <c r="D54" s="183"/>
      <c r="E54" s="183"/>
      <c r="F54" s="183"/>
      <c r="G54" s="183"/>
      <c r="H54" s="183"/>
      <c r="I54" s="183"/>
      <c r="J54" s="184"/>
      <c r="K54" s="185">
        <f t="shared" si="0"/>
        <v>42808</v>
      </c>
    </row>
    <row r="55" spans="1:11" ht="14.4">
      <c r="A55" s="245">
        <v>42809</v>
      </c>
      <c r="B55" s="182"/>
      <c r="C55" s="183"/>
      <c r="D55" s="183"/>
      <c r="E55" s="183"/>
      <c r="F55" s="183"/>
      <c r="G55" s="183"/>
      <c r="H55" s="183"/>
      <c r="I55" s="183"/>
      <c r="J55" s="184"/>
      <c r="K55" s="185">
        <f t="shared" si="0"/>
        <v>42809</v>
      </c>
    </row>
    <row r="56" spans="1:11" ht="14.4">
      <c r="A56" s="245">
        <v>42810</v>
      </c>
      <c r="B56" s="182"/>
      <c r="C56" s="183"/>
      <c r="D56" s="183"/>
      <c r="E56" s="183"/>
      <c r="F56" s="183"/>
      <c r="G56" s="183"/>
      <c r="H56" s="183"/>
      <c r="I56" s="183"/>
      <c r="J56" s="184"/>
      <c r="K56" s="185">
        <f t="shared" si="0"/>
        <v>42810</v>
      </c>
    </row>
    <row r="57" spans="1:11" ht="14.4">
      <c r="A57" s="245">
        <v>42811</v>
      </c>
      <c r="B57" s="182"/>
      <c r="C57" s="183"/>
      <c r="D57" s="183"/>
      <c r="E57" s="183"/>
      <c r="F57" s="183"/>
      <c r="G57" s="183"/>
      <c r="H57" s="183"/>
      <c r="I57" s="183"/>
      <c r="J57" s="184"/>
      <c r="K57" s="185">
        <f t="shared" si="0"/>
        <v>42811</v>
      </c>
    </row>
    <row r="58" spans="1:11" ht="14.4">
      <c r="A58" s="245">
        <v>42814</v>
      </c>
      <c r="B58" s="182"/>
      <c r="C58" s="183"/>
      <c r="D58" s="183"/>
      <c r="E58" s="183"/>
      <c r="F58" s="183"/>
      <c r="G58" s="183"/>
      <c r="H58" s="183"/>
      <c r="I58" s="183"/>
      <c r="J58" s="184"/>
      <c r="K58" s="185">
        <f t="shared" si="0"/>
        <v>42814</v>
      </c>
    </row>
    <row r="59" spans="1:11" ht="14.4">
      <c r="A59" s="245">
        <v>42815</v>
      </c>
      <c r="B59" s="182"/>
      <c r="C59" s="183"/>
      <c r="D59" s="183"/>
      <c r="E59" s="183"/>
      <c r="F59" s="183"/>
      <c r="G59" s="183"/>
      <c r="H59" s="183"/>
      <c r="I59" s="183"/>
      <c r="J59" s="184"/>
      <c r="K59" s="185">
        <f t="shared" si="0"/>
        <v>42815</v>
      </c>
    </row>
    <row r="60" spans="1:11" ht="14.4">
      <c r="A60" s="245">
        <v>42816</v>
      </c>
      <c r="B60" s="182"/>
      <c r="C60" s="183"/>
      <c r="D60" s="183"/>
      <c r="E60" s="183"/>
      <c r="F60" s="183"/>
      <c r="G60" s="183"/>
      <c r="H60" s="183"/>
      <c r="I60" s="183"/>
      <c r="J60" s="184"/>
      <c r="K60" s="185">
        <f t="shared" si="0"/>
        <v>42816</v>
      </c>
    </row>
    <row r="61" spans="1:11" ht="14.4">
      <c r="A61" s="245">
        <v>42817</v>
      </c>
      <c r="B61" s="182"/>
      <c r="C61" s="183"/>
      <c r="D61" s="183"/>
      <c r="E61" s="183"/>
      <c r="F61" s="183"/>
      <c r="G61" s="183"/>
      <c r="H61" s="183"/>
      <c r="I61" s="183"/>
      <c r="J61" s="184"/>
      <c r="K61" s="185">
        <f t="shared" si="0"/>
        <v>42817</v>
      </c>
    </row>
    <row r="62" spans="1:11" ht="14.4">
      <c r="A62" s="245">
        <v>42818</v>
      </c>
      <c r="B62" s="182"/>
      <c r="C62" s="183"/>
      <c r="D62" s="183"/>
      <c r="E62" s="183"/>
      <c r="F62" s="183"/>
      <c r="G62" s="183"/>
      <c r="H62" s="183"/>
      <c r="I62" s="183"/>
      <c r="J62" s="184"/>
      <c r="K62" s="185">
        <f t="shared" ref="K62:K69" si="1">A62</f>
        <v>42818</v>
      </c>
    </row>
    <row r="63" spans="1:11" ht="14.4">
      <c r="A63" s="245">
        <v>42821</v>
      </c>
      <c r="B63" s="182"/>
      <c r="C63" s="183"/>
      <c r="D63" s="183"/>
      <c r="E63" s="183"/>
      <c r="F63" s="183"/>
      <c r="G63" s="183"/>
      <c r="H63" s="183"/>
      <c r="I63" s="183"/>
      <c r="J63" s="184"/>
      <c r="K63" s="185">
        <f t="shared" si="1"/>
        <v>42821</v>
      </c>
    </row>
    <row r="64" spans="1:11" ht="14.4">
      <c r="A64" s="245">
        <v>42822</v>
      </c>
      <c r="B64" s="182"/>
      <c r="C64" s="183"/>
      <c r="D64" s="183"/>
      <c r="E64" s="183"/>
      <c r="F64" s="183"/>
      <c r="G64" s="183"/>
      <c r="H64" s="183"/>
      <c r="I64" s="183"/>
      <c r="J64" s="184"/>
      <c r="K64" s="185">
        <f t="shared" si="1"/>
        <v>42822</v>
      </c>
    </row>
    <row r="65" spans="1:11" ht="14.4">
      <c r="A65" s="245">
        <v>42823</v>
      </c>
      <c r="B65" s="182"/>
      <c r="C65" s="183"/>
      <c r="D65" s="183"/>
      <c r="E65" s="183"/>
      <c r="F65" s="183"/>
      <c r="G65" s="183"/>
      <c r="H65" s="183"/>
      <c r="I65" s="183"/>
      <c r="J65" s="184"/>
      <c r="K65" s="185">
        <f t="shared" si="1"/>
        <v>42823</v>
      </c>
    </row>
    <row r="66" spans="1:11" ht="14.4">
      <c r="A66" s="245">
        <v>42824</v>
      </c>
      <c r="B66" s="182"/>
      <c r="C66" s="183"/>
      <c r="D66" s="183"/>
      <c r="E66" s="183"/>
      <c r="F66" s="183"/>
      <c r="G66" s="183"/>
      <c r="H66" s="183"/>
      <c r="I66" s="183"/>
      <c r="J66" s="184"/>
      <c r="K66" s="246">
        <f t="shared" si="1"/>
        <v>42824</v>
      </c>
    </row>
    <row r="67" spans="1:11" ht="14.4">
      <c r="A67" s="245">
        <v>42825</v>
      </c>
      <c r="B67" s="186"/>
      <c r="C67" s="180"/>
      <c r="D67" s="180"/>
      <c r="E67" s="180"/>
      <c r="F67" s="180"/>
      <c r="G67" s="180"/>
      <c r="H67" s="180"/>
      <c r="I67" s="180"/>
      <c r="J67" s="187"/>
      <c r="K67" s="181">
        <f t="shared" si="1"/>
        <v>42825</v>
      </c>
    </row>
    <row r="68" spans="1:11" ht="14.4">
      <c r="A68" s="245">
        <v>42828</v>
      </c>
      <c r="B68" s="182"/>
      <c r="C68" s="183"/>
      <c r="D68" s="183"/>
      <c r="E68" s="183"/>
      <c r="F68" s="183"/>
      <c r="G68" s="183"/>
      <c r="H68" s="183"/>
      <c r="I68" s="183"/>
      <c r="J68" s="184"/>
      <c r="K68" s="185">
        <f t="shared" si="1"/>
        <v>42828</v>
      </c>
    </row>
    <row r="69" spans="1:11" ht="14.4">
      <c r="A69" s="245">
        <v>42829</v>
      </c>
      <c r="B69" s="182"/>
      <c r="C69" s="183"/>
      <c r="D69" s="183"/>
      <c r="E69" s="183"/>
      <c r="F69" s="183"/>
      <c r="G69" s="183"/>
      <c r="H69" s="183"/>
      <c r="I69" s="183"/>
      <c r="J69" s="184"/>
      <c r="K69" s="185">
        <f t="shared" si="1"/>
        <v>42829</v>
      </c>
    </row>
    <row r="70" spans="1:11" ht="14.4">
      <c r="A70" s="245">
        <v>42830</v>
      </c>
      <c r="B70" s="39"/>
      <c r="J70" s="33"/>
    </row>
    <row r="71" spans="1:11">
      <c r="A71" s="37"/>
      <c r="B71" s="50" t="s">
        <v>42</v>
      </c>
      <c r="J71" s="33"/>
    </row>
    <row r="72" spans="1:11">
      <c r="A72" s="40"/>
      <c r="J72" s="33"/>
    </row>
    <row r="73" spans="1:11">
      <c r="J73" s="33"/>
    </row>
    <row r="74" spans="1:11">
      <c r="J74" s="33"/>
    </row>
    <row r="75" spans="1:11">
      <c r="J75" s="33"/>
    </row>
    <row r="76" spans="1:11">
      <c r="J76" s="33"/>
    </row>
    <row r="77" spans="1:11">
      <c r="J77" s="33"/>
    </row>
    <row r="78" spans="1:11">
      <c r="J78" s="33"/>
    </row>
    <row r="79" spans="1:11">
      <c r="J79" s="33"/>
    </row>
  </sheetData>
  <sortState ref="A2:AH772">
    <sortCondition ref="A2"/>
  </sortState>
  <hyperlinks>
    <hyperlink ref="B71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98"/>
  <sheetViews>
    <sheetView zoomScale="115" zoomScaleNormal="115" workbookViewId="0">
      <pane ySplit="4692" topLeftCell="A65"/>
      <selection activeCell="I10" sqref="A5:I10"/>
      <selection pane="bottomLeft" activeCell="J69" sqref="J69"/>
    </sheetView>
  </sheetViews>
  <sheetFormatPr baseColWidth="10" defaultRowHeight="13.2"/>
  <cols>
    <col min="1" max="1" width="2" style="33" customWidth="1"/>
    <col min="2" max="2" width="1.6640625" style="33" customWidth="1"/>
    <col min="3" max="3" width="7.109375" style="33" customWidth="1"/>
    <col min="4" max="4" width="11" style="38" customWidth="1"/>
    <col min="5" max="5" width="8.109375" style="48" customWidth="1"/>
    <col min="6" max="6" width="6.109375" style="33" customWidth="1"/>
    <col min="7" max="12" width="14.6640625" style="33" customWidth="1"/>
    <col min="13" max="224" width="11.44140625" style="33"/>
    <col min="225" max="225" width="2" style="33" customWidth="1"/>
    <col min="226" max="226" width="7" style="33" customWidth="1"/>
    <col min="227" max="227" width="11" style="33" customWidth="1"/>
    <col min="228" max="228" width="6.44140625" style="33" customWidth="1"/>
    <col min="229" max="229" width="6.88671875" style="33" customWidth="1"/>
    <col min="230" max="230" width="12.44140625" style="33" customWidth="1"/>
    <col min="231" max="231" width="1.109375" style="33" customWidth="1"/>
    <col min="232" max="232" width="7" style="33" customWidth="1"/>
    <col min="233" max="233" width="11" style="33" customWidth="1"/>
    <col min="234" max="234" width="6.44140625" style="33" customWidth="1"/>
    <col min="235" max="235" width="6.109375" style="33" customWidth="1"/>
    <col min="236" max="236" width="12.44140625" style="33" customWidth="1"/>
    <col min="237" max="237" width="1.33203125" style="33" customWidth="1"/>
    <col min="238" max="238" width="7" style="33" customWidth="1"/>
    <col min="239" max="239" width="11" style="33" customWidth="1"/>
    <col min="240" max="240" width="8.109375" style="33" customWidth="1"/>
    <col min="241" max="241" width="6.109375" style="33" customWidth="1"/>
    <col min="242" max="242" width="12.44140625" style="33" customWidth="1"/>
    <col min="243" max="243" width="1.33203125" style="33" customWidth="1"/>
    <col min="244" max="244" width="7" style="33" customWidth="1"/>
    <col min="245" max="245" width="11" style="33" customWidth="1"/>
    <col min="246" max="246" width="8.109375" style="33" customWidth="1"/>
    <col min="247" max="247" width="6.109375" style="33" customWidth="1"/>
    <col min="248" max="248" width="12.44140625" style="33" customWidth="1"/>
    <col min="249" max="249" width="1.6640625" style="33" customWidth="1"/>
    <col min="250" max="250" width="6.6640625" style="33" customWidth="1"/>
    <col min="251" max="251" width="11" style="33" customWidth="1"/>
    <col min="252" max="252" width="8.109375" style="33" customWidth="1"/>
    <col min="253" max="253" width="6.109375" style="33" customWidth="1"/>
    <col min="254" max="254" width="12.44140625" style="33" customWidth="1"/>
    <col min="255" max="480" width="11.44140625" style="33"/>
    <col min="481" max="481" width="2" style="33" customWidth="1"/>
    <col min="482" max="482" width="7" style="33" customWidth="1"/>
    <col min="483" max="483" width="11" style="33" customWidth="1"/>
    <col min="484" max="484" width="6.44140625" style="33" customWidth="1"/>
    <col min="485" max="485" width="6.88671875" style="33" customWidth="1"/>
    <col min="486" max="486" width="12.44140625" style="33" customWidth="1"/>
    <col min="487" max="487" width="1.109375" style="33" customWidth="1"/>
    <col min="488" max="488" width="7" style="33" customWidth="1"/>
    <col min="489" max="489" width="11" style="33" customWidth="1"/>
    <col min="490" max="490" width="6.44140625" style="33" customWidth="1"/>
    <col min="491" max="491" width="6.109375" style="33" customWidth="1"/>
    <col min="492" max="492" width="12.44140625" style="33" customWidth="1"/>
    <col min="493" max="493" width="1.33203125" style="33" customWidth="1"/>
    <col min="494" max="494" width="7" style="33" customWidth="1"/>
    <col min="495" max="495" width="11" style="33" customWidth="1"/>
    <col min="496" max="496" width="8.109375" style="33" customWidth="1"/>
    <col min="497" max="497" width="6.109375" style="33" customWidth="1"/>
    <col min="498" max="498" width="12.44140625" style="33" customWidth="1"/>
    <col min="499" max="499" width="1.33203125" style="33" customWidth="1"/>
    <col min="500" max="500" width="7" style="33" customWidth="1"/>
    <col min="501" max="501" width="11" style="33" customWidth="1"/>
    <col min="502" max="502" width="8.109375" style="33" customWidth="1"/>
    <col min="503" max="503" width="6.109375" style="33" customWidth="1"/>
    <col min="504" max="504" width="12.44140625" style="33" customWidth="1"/>
    <col min="505" max="505" width="1.6640625" style="33" customWidth="1"/>
    <col min="506" max="506" width="6.6640625" style="33" customWidth="1"/>
    <col min="507" max="507" width="11" style="33" customWidth="1"/>
    <col min="508" max="508" width="8.109375" style="33" customWidth="1"/>
    <col min="509" max="509" width="6.109375" style="33" customWidth="1"/>
    <col min="510" max="510" width="12.44140625" style="33" customWidth="1"/>
    <col min="511" max="736" width="11.44140625" style="33"/>
    <col min="737" max="737" width="2" style="33" customWidth="1"/>
    <col min="738" max="738" width="7" style="33" customWidth="1"/>
    <col min="739" max="739" width="11" style="33" customWidth="1"/>
    <col min="740" max="740" width="6.44140625" style="33" customWidth="1"/>
    <col min="741" max="741" width="6.88671875" style="33" customWidth="1"/>
    <col min="742" max="742" width="12.44140625" style="33" customWidth="1"/>
    <col min="743" max="743" width="1.109375" style="33" customWidth="1"/>
    <col min="744" max="744" width="7" style="33" customWidth="1"/>
    <col min="745" max="745" width="11" style="33" customWidth="1"/>
    <col min="746" max="746" width="6.44140625" style="33" customWidth="1"/>
    <col min="747" max="747" width="6.109375" style="33" customWidth="1"/>
    <col min="748" max="748" width="12.44140625" style="33" customWidth="1"/>
    <col min="749" max="749" width="1.33203125" style="33" customWidth="1"/>
    <col min="750" max="750" width="7" style="33" customWidth="1"/>
    <col min="751" max="751" width="11" style="33" customWidth="1"/>
    <col min="752" max="752" width="8.109375" style="33" customWidth="1"/>
    <col min="753" max="753" width="6.109375" style="33" customWidth="1"/>
    <col min="754" max="754" width="12.44140625" style="33" customWidth="1"/>
    <col min="755" max="755" width="1.33203125" style="33" customWidth="1"/>
    <col min="756" max="756" width="7" style="33" customWidth="1"/>
    <col min="757" max="757" width="11" style="33" customWidth="1"/>
    <col min="758" max="758" width="8.109375" style="33" customWidth="1"/>
    <col min="759" max="759" width="6.109375" style="33" customWidth="1"/>
    <col min="760" max="760" width="12.44140625" style="33" customWidth="1"/>
    <col min="761" max="761" width="1.6640625" style="33" customWidth="1"/>
    <col min="762" max="762" width="6.6640625" style="33" customWidth="1"/>
    <col min="763" max="763" width="11" style="33" customWidth="1"/>
    <col min="764" max="764" width="8.109375" style="33" customWidth="1"/>
    <col min="765" max="765" width="6.109375" style="33" customWidth="1"/>
    <col min="766" max="766" width="12.44140625" style="33" customWidth="1"/>
    <col min="767" max="992" width="11.44140625" style="33"/>
    <col min="993" max="993" width="2" style="33" customWidth="1"/>
    <col min="994" max="994" width="7" style="33" customWidth="1"/>
    <col min="995" max="995" width="11" style="33" customWidth="1"/>
    <col min="996" max="996" width="6.44140625" style="33" customWidth="1"/>
    <col min="997" max="997" width="6.88671875" style="33" customWidth="1"/>
    <col min="998" max="998" width="12.44140625" style="33" customWidth="1"/>
    <col min="999" max="999" width="1.109375" style="33" customWidth="1"/>
    <col min="1000" max="1000" width="7" style="33" customWidth="1"/>
    <col min="1001" max="1001" width="11" style="33" customWidth="1"/>
    <col min="1002" max="1002" width="6.44140625" style="33" customWidth="1"/>
    <col min="1003" max="1003" width="6.109375" style="33" customWidth="1"/>
    <col min="1004" max="1004" width="12.44140625" style="33" customWidth="1"/>
    <col min="1005" max="1005" width="1.33203125" style="33" customWidth="1"/>
    <col min="1006" max="1006" width="7" style="33" customWidth="1"/>
    <col min="1007" max="1007" width="11" style="33" customWidth="1"/>
    <col min="1008" max="1008" width="8.109375" style="33" customWidth="1"/>
    <col min="1009" max="1009" width="6.109375" style="33" customWidth="1"/>
    <col min="1010" max="1010" width="12.44140625" style="33" customWidth="1"/>
    <col min="1011" max="1011" width="1.33203125" style="33" customWidth="1"/>
    <col min="1012" max="1012" width="7" style="33" customWidth="1"/>
    <col min="1013" max="1013" width="11" style="33" customWidth="1"/>
    <col min="1014" max="1014" width="8.109375" style="33" customWidth="1"/>
    <col min="1015" max="1015" width="6.109375" style="33" customWidth="1"/>
    <col min="1016" max="1016" width="12.44140625" style="33" customWidth="1"/>
    <col min="1017" max="1017" width="1.6640625" style="33" customWidth="1"/>
    <col min="1018" max="1018" width="6.6640625" style="33" customWidth="1"/>
    <col min="1019" max="1019" width="11" style="33" customWidth="1"/>
    <col min="1020" max="1020" width="8.109375" style="33" customWidth="1"/>
    <col min="1021" max="1021" width="6.109375" style="33" customWidth="1"/>
    <col min="1022" max="1022" width="12.44140625" style="33" customWidth="1"/>
    <col min="1023" max="1248" width="11.44140625" style="33"/>
    <col min="1249" max="1249" width="2" style="33" customWidth="1"/>
    <col min="1250" max="1250" width="7" style="33" customWidth="1"/>
    <col min="1251" max="1251" width="11" style="33" customWidth="1"/>
    <col min="1252" max="1252" width="6.44140625" style="33" customWidth="1"/>
    <col min="1253" max="1253" width="6.88671875" style="33" customWidth="1"/>
    <col min="1254" max="1254" width="12.44140625" style="33" customWidth="1"/>
    <col min="1255" max="1255" width="1.109375" style="33" customWidth="1"/>
    <col min="1256" max="1256" width="7" style="33" customWidth="1"/>
    <col min="1257" max="1257" width="11" style="33" customWidth="1"/>
    <col min="1258" max="1258" width="6.44140625" style="33" customWidth="1"/>
    <col min="1259" max="1259" width="6.109375" style="33" customWidth="1"/>
    <col min="1260" max="1260" width="12.44140625" style="33" customWidth="1"/>
    <col min="1261" max="1261" width="1.33203125" style="33" customWidth="1"/>
    <col min="1262" max="1262" width="7" style="33" customWidth="1"/>
    <col min="1263" max="1263" width="11" style="33" customWidth="1"/>
    <col min="1264" max="1264" width="8.109375" style="33" customWidth="1"/>
    <col min="1265" max="1265" width="6.109375" style="33" customWidth="1"/>
    <col min="1266" max="1266" width="12.44140625" style="33" customWidth="1"/>
    <col min="1267" max="1267" width="1.33203125" style="33" customWidth="1"/>
    <col min="1268" max="1268" width="7" style="33" customWidth="1"/>
    <col min="1269" max="1269" width="11" style="33" customWidth="1"/>
    <col min="1270" max="1270" width="8.109375" style="33" customWidth="1"/>
    <col min="1271" max="1271" width="6.109375" style="33" customWidth="1"/>
    <col min="1272" max="1272" width="12.44140625" style="33" customWidth="1"/>
    <col min="1273" max="1273" width="1.6640625" style="33" customWidth="1"/>
    <col min="1274" max="1274" width="6.6640625" style="33" customWidth="1"/>
    <col min="1275" max="1275" width="11" style="33" customWidth="1"/>
    <col min="1276" max="1276" width="8.109375" style="33" customWidth="1"/>
    <col min="1277" max="1277" width="6.109375" style="33" customWidth="1"/>
    <col min="1278" max="1278" width="12.44140625" style="33" customWidth="1"/>
    <col min="1279" max="1504" width="11.44140625" style="33"/>
    <col min="1505" max="1505" width="2" style="33" customWidth="1"/>
    <col min="1506" max="1506" width="7" style="33" customWidth="1"/>
    <col min="1507" max="1507" width="11" style="33" customWidth="1"/>
    <col min="1508" max="1508" width="6.44140625" style="33" customWidth="1"/>
    <col min="1509" max="1509" width="6.88671875" style="33" customWidth="1"/>
    <col min="1510" max="1510" width="12.44140625" style="33" customWidth="1"/>
    <col min="1511" max="1511" width="1.109375" style="33" customWidth="1"/>
    <col min="1512" max="1512" width="7" style="33" customWidth="1"/>
    <col min="1513" max="1513" width="11" style="33" customWidth="1"/>
    <col min="1514" max="1514" width="6.44140625" style="33" customWidth="1"/>
    <col min="1515" max="1515" width="6.109375" style="33" customWidth="1"/>
    <col min="1516" max="1516" width="12.44140625" style="33" customWidth="1"/>
    <col min="1517" max="1517" width="1.33203125" style="33" customWidth="1"/>
    <col min="1518" max="1518" width="7" style="33" customWidth="1"/>
    <col min="1519" max="1519" width="11" style="33" customWidth="1"/>
    <col min="1520" max="1520" width="8.109375" style="33" customWidth="1"/>
    <col min="1521" max="1521" width="6.109375" style="33" customWidth="1"/>
    <col min="1522" max="1522" width="12.44140625" style="33" customWidth="1"/>
    <col min="1523" max="1523" width="1.33203125" style="33" customWidth="1"/>
    <col min="1524" max="1524" width="7" style="33" customWidth="1"/>
    <col min="1525" max="1525" width="11" style="33" customWidth="1"/>
    <col min="1526" max="1526" width="8.109375" style="33" customWidth="1"/>
    <col min="1527" max="1527" width="6.109375" style="33" customWidth="1"/>
    <col min="1528" max="1528" width="12.44140625" style="33" customWidth="1"/>
    <col min="1529" max="1529" width="1.6640625" style="33" customWidth="1"/>
    <col min="1530" max="1530" width="6.6640625" style="33" customWidth="1"/>
    <col min="1531" max="1531" width="11" style="33" customWidth="1"/>
    <col min="1532" max="1532" width="8.109375" style="33" customWidth="1"/>
    <col min="1533" max="1533" width="6.109375" style="33" customWidth="1"/>
    <col min="1534" max="1534" width="12.44140625" style="33" customWidth="1"/>
    <col min="1535" max="1760" width="11.44140625" style="33"/>
    <col min="1761" max="1761" width="2" style="33" customWidth="1"/>
    <col min="1762" max="1762" width="7" style="33" customWidth="1"/>
    <col min="1763" max="1763" width="11" style="33" customWidth="1"/>
    <col min="1764" max="1764" width="6.44140625" style="33" customWidth="1"/>
    <col min="1765" max="1765" width="6.88671875" style="33" customWidth="1"/>
    <col min="1766" max="1766" width="12.44140625" style="33" customWidth="1"/>
    <col min="1767" max="1767" width="1.109375" style="33" customWidth="1"/>
    <col min="1768" max="1768" width="7" style="33" customWidth="1"/>
    <col min="1769" max="1769" width="11" style="33" customWidth="1"/>
    <col min="1770" max="1770" width="6.44140625" style="33" customWidth="1"/>
    <col min="1771" max="1771" width="6.109375" style="33" customWidth="1"/>
    <col min="1772" max="1772" width="12.44140625" style="33" customWidth="1"/>
    <col min="1773" max="1773" width="1.33203125" style="33" customWidth="1"/>
    <col min="1774" max="1774" width="7" style="33" customWidth="1"/>
    <col min="1775" max="1775" width="11" style="33" customWidth="1"/>
    <col min="1776" max="1776" width="8.109375" style="33" customWidth="1"/>
    <col min="1777" max="1777" width="6.109375" style="33" customWidth="1"/>
    <col min="1778" max="1778" width="12.44140625" style="33" customWidth="1"/>
    <col min="1779" max="1779" width="1.33203125" style="33" customWidth="1"/>
    <col min="1780" max="1780" width="7" style="33" customWidth="1"/>
    <col min="1781" max="1781" width="11" style="33" customWidth="1"/>
    <col min="1782" max="1782" width="8.109375" style="33" customWidth="1"/>
    <col min="1783" max="1783" width="6.109375" style="33" customWidth="1"/>
    <col min="1784" max="1784" width="12.44140625" style="33" customWidth="1"/>
    <col min="1785" max="1785" width="1.6640625" style="33" customWidth="1"/>
    <col min="1786" max="1786" width="6.6640625" style="33" customWidth="1"/>
    <col min="1787" max="1787" width="11" style="33" customWidth="1"/>
    <col min="1788" max="1788" width="8.109375" style="33" customWidth="1"/>
    <col min="1789" max="1789" width="6.109375" style="33" customWidth="1"/>
    <col min="1790" max="1790" width="12.44140625" style="33" customWidth="1"/>
    <col min="1791" max="2016" width="11.44140625" style="33"/>
    <col min="2017" max="2017" width="2" style="33" customWidth="1"/>
    <col min="2018" max="2018" width="7" style="33" customWidth="1"/>
    <col min="2019" max="2019" width="11" style="33" customWidth="1"/>
    <col min="2020" max="2020" width="6.44140625" style="33" customWidth="1"/>
    <col min="2021" max="2021" width="6.88671875" style="33" customWidth="1"/>
    <col min="2022" max="2022" width="12.44140625" style="33" customWidth="1"/>
    <col min="2023" max="2023" width="1.109375" style="33" customWidth="1"/>
    <col min="2024" max="2024" width="7" style="33" customWidth="1"/>
    <col min="2025" max="2025" width="11" style="33" customWidth="1"/>
    <col min="2026" max="2026" width="6.44140625" style="33" customWidth="1"/>
    <col min="2027" max="2027" width="6.109375" style="33" customWidth="1"/>
    <col min="2028" max="2028" width="12.44140625" style="33" customWidth="1"/>
    <col min="2029" max="2029" width="1.33203125" style="33" customWidth="1"/>
    <col min="2030" max="2030" width="7" style="33" customWidth="1"/>
    <col min="2031" max="2031" width="11" style="33" customWidth="1"/>
    <col min="2032" max="2032" width="8.109375" style="33" customWidth="1"/>
    <col min="2033" max="2033" width="6.109375" style="33" customWidth="1"/>
    <col min="2034" max="2034" width="12.44140625" style="33" customWidth="1"/>
    <col min="2035" max="2035" width="1.33203125" style="33" customWidth="1"/>
    <col min="2036" max="2036" width="7" style="33" customWidth="1"/>
    <col min="2037" max="2037" width="11" style="33" customWidth="1"/>
    <col min="2038" max="2038" width="8.109375" style="33" customWidth="1"/>
    <col min="2039" max="2039" width="6.109375" style="33" customWidth="1"/>
    <col min="2040" max="2040" width="12.44140625" style="33" customWidth="1"/>
    <col min="2041" max="2041" width="1.6640625" style="33" customWidth="1"/>
    <col min="2042" max="2042" width="6.6640625" style="33" customWidth="1"/>
    <col min="2043" max="2043" width="11" style="33" customWidth="1"/>
    <col min="2044" max="2044" width="8.109375" style="33" customWidth="1"/>
    <col min="2045" max="2045" width="6.109375" style="33" customWidth="1"/>
    <col min="2046" max="2046" width="12.44140625" style="33" customWidth="1"/>
    <col min="2047" max="2272" width="11.44140625" style="33"/>
    <col min="2273" max="2273" width="2" style="33" customWidth="1"/>
    <col min="2274" max="2274" width="7" style="33" customWidth="1"/>
    <col min="2275" max="2275" width="11" style="33" customWidth="1"/>
    <col min="2276" max="2276" width="6.44140625" style="33" customWidth="1"/>
    <col min="2277" max="2277" width="6.88671875" style="33" customWidth="1"/>
    <col min="2278" max="2278" width="12.44140625" style="33" customWidth="1"/>
    <col min="2279" max="2279" width="1.109375" style="33" customWidth="1"/>
    <col min="2280" max="2280" width="7" style="33" customWidth="1"/>
    <col min="2281" max="2281" width="11" style="33" customWidth="1"/>
    <col min="2282" max="2282" width="6.44140625" style="33" customWidth="1"/>
    <col min="2283" max="2283" width="6.109375" style="33" customWidth="1"/>
    <col min="2284" max="2284" width="12.44140625" style="33" customWidth="1"/>
    <col min="2285" max="2285" width="1.33203125" style="33" customWidth="1"/>
    <col min="2286" max="2286" width="7" style="33" customWidth="1"/>
    <col min="2287" max="2287" width="11" style="33" customWidth="1"/>
    <col min="2288" max="2288" width="8.109375" style="33" customWidth="1"/>
    <col min="2289" max="2289" width="6.109375" style="33" customWidth="1"/>
    <col min="2290" max="2290" width="12.44140625" style="33" customWidth="1"/>
    <col min="2291" max="2291" width="1.33203125" style="33" customWidth="1"/>
    <col min="2292" max="2292" width="7" style="33" customWidth="1"/>
    <col min="2293" max="2293" width="11" style="33" customWidth="1"/>
    <col min="2294" max="2294" width="8.109375" style="33" customWidth="1"/>
    <col min="2295" max="2295" width="6.109375" style="33" customWidth="1"/>
    <col min="2296" max="2296" width="12.44140625" style="33" customWidth="1"/>
    <col min="2297" max="2297" width="1.6640625" style="33" customWidth="1"/>
    <col min="2298" max="2298" width="6.6640625" style="33" customWidth="1"/>
    <col min="2299" max="2299" width="11" style="33" customWidth="1"/>
    <col min="2300" max="2300" width="8.109375" style="33" customWidth="1"/>
    <col min="2301" max="2301" width="6.109375" style="33" customWidth="1"/>
    <col min="2302" max="2302" width="12.44140625" style="33" customWidth="1"/>
    <col min="2303" max="2528" width="11.44140625" style="33"/>
    <col min="2529" max="2529" width="2" style="33" customWidth="1"/>
    <col min="2530" max="2530" width="7" style="33" customWidth="1"/>
    <col min="2531" max="2531" width="11" style="33" customWidth="1"/>
    <col min="2532" max="2532" width="6.44140625" style="33" customWidth="1"/>
    <col min="2533" max="2533" width="6.88671875" style="33" customWidth="1"/>
    <col min="2534" max="2534" width="12.44140625" style="33" customWidth="1"/>
    <col min="2535" max="2535" width="1.109375" style="33" customWidth="1"/>
    <col min="2536" max="2536" width="7" style="33" customWidth="1"/>
    <col min="2537" max="2537" width="11" style="33" customWidth="1"/>
    <col min="2538" max="2538" width="6.44140625" style="33" customWidth="1"/>
    <col min="2539" max="2539" width="6.109375" style="33" customWidth="1"/>
    <col min="2540" max="2540" width="12.44140625" style="33" customWidth="1"/>
    <col min="2541" max="2541" width="1.33203125" style="33" customWidth="1"/>
    <col min="2542" max="2542" width="7" style="33" customWidth="1"/>
    <col min="2543" max="2543" width="11" style="33" customWidth="1"/>
    <col min="2544" max="2544" width="8.109375" style="33" customWidth="1"/>
    <col min="2545" max="2545" width="6.109375" style="33" customWidth="1"/>
    <col min="2546" max="2546" width="12.44140625" style="33" customWidth="1"/>
    <col min="2547" max="2547" width="1.33203125" style="33" customWidth="1"/>
    <col min="2548" max="2548" width="7" style="33" customWidth="1"/>
    <col min="2549" max="2549" width="11" style="33" customWidth="1"/>
    <col min="2550" max="2550" width="8.109375" style="33" customWidth="1"/>
    <col min="2551" max="2551" width="6.109375" style="33" customWidth="1"/>
    <col min="2552" max="2552" width="12.44140625" style="33" customWidth="1"/>
    <col min="2553" max="2553" width="1.6640625" style="33" customWidth="1"/>
    <col min="2554" max="2554" width="6.6640625" style="33" customWidth="1"/>
    <col min="2555" max="2555" width="11" style="33" customWidth="1"/>
    <col min="2556" max="2556" width="8.109375" style="33" customWidth="1"/>
    <col min="2557" max="2557" width="6.109375" style="33" customWidth="1"/>
    <col min="2558" max="2558" width="12.44140625" style="33" customWidth="1"/>
    <col min="2559" max="2784" width="11.44140625" style="33"/>
    <col min="2785" max="2785" width="2" style="33" customWidth="1"/>
    <col min="2786" max="2786" width="7" style="33" customWidth="1"/>
    <col min="2787" max="2787" width="11" style="33" customWidth="1"/>
    <col min="2788" max="2788" width="6.44140625" style="33" customWidth="1"/>
    <col min="2789" max="2789" width="6.88671875" style="33" customWidth="1"/>
    <col min="2790" max="2790" width="12.44140625" style="33" customWidth="1"/>
    <col min="2791" max="2791" width="1.109375" style="33" customWidth="1"/>
    <col min="2792" max="2792" width="7" style="33" customWidth="1"/>
    <col min="2793" max="2793" width="11" style="33" customWidth="1"/>
    <col min="2794" max="2794" width="6.44140625" style="33" customWidth="1"/>
    <col min="2795" max="2795" width="6.109375" style="33" customWidth="1"/>
    <col min="2796" max="2796" width="12.44140625" style="33" customWidth="1"/>
    <col min="2797" max="2797" width="1.33203125" style="33" customWidth="1"/>
    <col min="2798" max="2798" width="7" style="33" customWidth="1"/>
    <col min="2799" max="2799" width="11" style="33" customWidth="1"/>
    <col min="2800" max="2800" width="8.109375" style="33" customWidth="1"/>
    <col min="2801" max="2801" width="6.109375" style="33" customWidth="1"/>
    <col min="2802" max="2802" width="12.44140625" style="33" customWidth="1"/>
    <col min="2803" max="2803" width="1.33203125" style="33" customWidth="1"/>
    <col min="2804" max="2804" width="7" style="33" customWidth="1"/>
    <col min="2805" max="2805" width="11" style="33" customWidth="1"/>
    <col min="2806" max="2806" width="8.109375" style="33" customWidth="1"/>
    <col min="2807" max="2807" width="6.109375" style="33" customWidth="1"/>
    <col min="2808" max="2808" width="12.44140625" style="33" customWidth="1"/>
    <col min="2809" max="2809" width="1.6640625" style="33" customWidth="1"/>
    <col min="2810" max="2810" width="6.6640625" style="33" customWidth="1"/>
    <col min="2811" max="2811" width="11" style="33" customWidth="1"/>
    <col min="2812" max="2812" width="8.109375" style="33" customWidth="1"/>
    <col min="2813" max="2813" width="6.109375" style="33" customWidth="1"/>
    <col min="2814" max="2814" width="12.44140625" style="33" customWidth="1"/>
    <col min="2815" max="3040" width="11.44140625" style="33"/>
    <col min="3041" max="3041" width="2" style="33" customWidth="1"/>
    <col min="3042" max="3042" width="7" style="33" customWidth="1"/>
    <col min="3043" max="3043" width="11" style="33" customWidth="1"/>
    <col min="3044" max="3044" width="6.44140625" style="33" customWidth="1"/>
    <col min="3045" max="3045" width="6.88671875" style="33" customWidth="1"/>
    <col min="3046" max="3046" width="12.44140625" style="33" customWidth="1"/>
    <col min="3047" max="3047" width="1.109375" style="33" customWidth="1"/>
    <col min="3048" max="3048" width="7" style="33" customWidth="1"/>
    <col min="3049" max="3049" width="11" style="33" customWidth="1"/>
    <col min="3050" max="3050" width="6.44140625" style="33" customWidth="1"/>
    <col min="3051" max="3051" width="6.109375" style="33" customWidth="1"/>
    <col min="3052" max="3052" width="12.44140625" style="33" customWidth="1"/>
    <col min="3053" max="3053" width="1.33203125" style="33" customWidth="1"/>
    <col min="3054" max="3054" width="7" style="33" customWidth="1"/>
    <col min="3055" max="3055" width="11" style="33" customWidth="1"/>
    <col min="3056" max="3056" width="8.109375" style="33" customWidth="1"/>
    <col min="3057" max="3057" width="6.109375" style="33" customWidth="1"/>
    <col min="3058" max="3058" width="12.44140625" style="33" customWidth="1"/>
    <col min="3059" max="3059" width="1.33203125" style="33" customWidth="1"/>
    <col min="3060" max="3060" width="7" style="33" customWidth="1"/>
    <col min="3061" max="3061" width="11" style="33" customWidth="1"/>
    <col min="3062" max="3062" width="8.109375" style="33" customWidth="1"/>
    <col min="3063" max="3063" width="6.109375" style="33" customWidth="1"/>
    <col min="3064" max="3064" width="12.44140625" style="33" customWidth="1"/>
    <col min="3065" max="3065" width="1.6640625" style="33" customWidth="1"/>
    <col min="3066" max="3066" width="6.6640625" style="33" customWidth="1"/>
    <col min="3067" max="3067" width="11" style="33" customWidth="1"/>
    <col min="3068" max="3068" width="8.109375" style="33" customWidth="1"/>
    <col min="3069" max="3069" width="6.109375" style="33" customWidth="1"/>
    <col min="3070" max="3070" width="12.44140625" style="33" customWidth="1"/>
    <col min="3071" max="3296" width="11.44140625" style="33"/>
    <col min="3297" max="3297" width="2" style="33" customWidth="1"/>
    <col min="3298" max="3298" width="7" style="33" customWidth="1"/>
    <col min="3299" max="3299" width="11" style="33" customWidth="1"/>
    <col min="3300" max="3300" width="6.44140625" style="33" customWidth="1"/>
    <col min="3301" max="3301" width="6.88671875" style="33" customWidth="1"/>
    <col min="3302" max="3302" width="12.44140625" style="33" customWidth="1"/>
    <col min="3303" max="3303" width="1.109375" style="33" customWidth="1"/>
    <col min="3304" max="3304" width="7" style="33" customWidth="1"/>
    <col min="3305" max="3305" width="11" style="33" customWidth="1"/>
    <col min="3306" max="3306" width="6.44140625" style="33" customWidth="1"/>
    <col min="3307" max="3307" width="6.109375" style="33" customWidth="1"/>
    <col min="3308" max="3308" width="12.44140625" style="33" customWidth="1"/>
    <col min="3309" max="3309" width="1.33203125" style="33" customWidth="1"/>
    <col min="3310" max="3310" width="7" style="33" customWidth="1"/>
    <col min="3311" max="3311" width="11" style="33" customWidth="1"/>
    <col min="3312" max="3312" width="8.109375" style="33" customWidth="1"/>
    <col min="3313" max="3313" width="6.109375" style="33" customWidth="1"/>
    <col min="3314" max="3314" width="12.44140625" style="33" customWidth="1"/>
    <col min="3315" max="3315" width="1.33203125" style="33" customWidth="1"/>
    <col min="3316" max="3316" width="7" style="33" customWidth="1"/>
    <col min="3317" max="3317" width="11" style="33" customWidth="1"/>
    <col min="3318" max="3318" width="8.109375" style="33" customWidth="1"/>
    <col min="3319" max="3319" width="6.109375" style="33" customWidth="1"/>
    <col min="3320" max="3320" width="12.44140625" style="33" customWidth="1"/>
    <col min="3321" max="3321" width="1.6640625" style="33" customWidth="1"/>
    <col min="3322" max="3322" width="6.6640625" style="33" customWidth="1"/>
    <col min="3323" max="3323" width="11" style="33" customWidth="1"/>
    <col min="3324" max="3324" width="8.109375" style="33" customWidth="1"/>
    <col min="3325" max="3325" width="6.109375" style="33" customWidth="1"/>
    <col min="3326" max="3326" width="12.44140625" style="33" customWidth="1"/>
    <col min="3327" max="3552" width="11.44140625" style="33"/>
    <col min="3553" max="3553" width="2" style="33" customWidth="1"/>
    <col min="3554" max="3554" width="7" style="33" customWidth="1"/>
    <col min="3555" max="3555" width="11" style="33" customWidth="1"/>
    <col min="3556" max="3556" width="6.44140625" style="33" customWidth="1"/>
    <col min="3557" max="3557" width="6.88671875" style="33" customWidth="1"/>
    <col min="3558" max="3558" width="12.44140625" style="33" customWidth="1"/>
    <col min="3559" max="3559" width="1.109375" style="33" customWidth="1"/>
    <col min="3560" max="3560" width="7" style="33" customWidth="1"/>
    <col min="3561" max="3561" width="11" style="33" customWidth="1"/>
    <col min="3562" max="3562" width="6.44140625" style="33" customWidth="1"/>
    <col min="3563" max="3563" width="6.109375" style="33" customWidth="1"/>
    <col min="3564" max="3564" width="12.44140625" style="33" customWidth="1"/>
    <col min="3565" max="3565" width="1.33203125" style="33" customWidth="1"/>
    <col min="3566" max="3566" width="7" style="33" customWidth="1"/>
    <col min="3567" max="3567" width="11" style="33" customWidth="1"/>
    <col min="3568" max="3568" width="8.109375" style="33" customWidth="1"/>
    <col min="3569" max="3569" width="6.109375" style="33" customWidth="1"/>
    <col min="3570" max="3570" width="12.44140625" style="33" customWidth="1"/>
    <col min="3571" max="3571" width="1.33203125" style="33" customWidth="1"/>
    <col min="3572" max="3572" width="7" style="33" customWidth="1"/>
    <col min="3573" max="3573" width="11" style="33" customWidth="1"/>
    <col min="3574" max="3574" width="8.109375" style="33" customWidth="1"/>
    <col min="3575" max="3575" width="6.109375" style="33" customWidth="1"/>
    <col min="3576" max="3576" width="12.44140625" style="33" customWidth="1"/>
    <col min="3577" max="3577" width="1.6640625" style="33" customWidth="1"/>
    <col min="3578" max="3578" width="6.6640625" style="33" customWidth="1"/>
    <col min="3579" max="3579" width="11" style="33" customWidth="1"/>
    <col min="3580" max="3580" width="8.109375" style="33" customWidth="1"/>
    <col min="3581" max="3581" width="6.109375" style="33" customWidth="1"/>
    <col min="3582" max="3582" width="12.44140625" style="33" customWidth="1"/>
    <col min="3583" max="3808" width="11.44140625" style="33"/>
    <col min="3809" max="3809" width="2" style="33" customWidth="1"/>
    <col min="3810" max="3810" width="7" style="33" customWidth="1"/>
    <col min="3811" max="3811" width="11" style="33" customWidth="1"/>
    <col min="3812" max="3812" width="6.44140625" style="33" customWidth="1"/>
    <col min="3813" max="3813" width="6.88671875" style="33" customWidth="1"/>
    <col min="3814" max="3814" width="12.44140625" style="33" customWidth="1"/>
    <col min="3815" max="3815" width="1.109375" style="33" customWidth="1"/>
    <col min="3816" max="3816" width="7" style="33" customWidth="1"/>
    <col min="3817" max="3817" width="11" style="33" customWidth="1"/>
    <col min="3818" max="3818" width="6.44140625" style="33" customWidth="1"/>
    <col min="3819" max="3819" width="6.109375" style="33" customWidth="1"/>
    <col min="3820" max="3820" width="12.44140625" style="33" customWidth="1"/>
    <col min="3821" max="3821" width="1.33203125" style="33" customWidth="1"/>
    <col min="3822" max="3822" width="7" style="33" customWidth="1"/>
    <col min="3823" max="3823" width="11" style="33" customWidth="1"/>
    <col min="3824" max="3824" width="8.109375" style="33" customWidth="1"/>
    <col min="3825" max="3825" width="6.109375" style="33" customWidth="1"/>
    <col min="3826" max="3826" width="12.44140625" style="33" customWidth="1"/>
    <col min="3827" max="3827" width="1.33203125" style="33" customWidth="1"/>
    <col min="3828" max="3828" width="7" style="33" customWidth="1"/>
    <col min="3829" max="3829" width="11" style="33" customWidth="1"/>
    <col min="3830" max="3830" width="8.109375" style="33" customWidth="1"/>
    <col min="3831" max="3831" width="6.109375" style="33" customWidth="1"/>
    <col min="3832" max="3832" width="12.44140625" style="33" customWidth="1"/>
    <col min="3833" max="3833" width="1.6640625" style="33" customWidth="1"/>
    <col min="3834" max="3834" width="6.6640625" style="33" customWidth="1"/>
    <col min="3835" max="3835" width="11" style="33" customWidth="1"/>
    <col min="3836" max="3836" width="8.109375" style="33" customWidth="1"/>
    <col min="3837" max="3837" width="6.109375" style="33" customWidth="1"/>
    <col min="3838" max="3838" width="12.44140625" style="33" customWidth="1"/>
    <col min="3839" max="4064" width="11.44140625" style="33"/>
    <col min="4065" max="4065" width="2" style="33" customWidth="1"/>
    <col min="4066" max="4066" width="7" style="33" customWidth="1"/>
    <col min="4067" max="4067" width="11" style="33" customWidth="1"/>
    <col min="4068" max="4068" width="6.44140625" style="33" customWidth="1"/>
    <col min="4069" max="4069" width="6.88671875" style="33" customWidth="1"/>
    <col min="4070" max="4070" width="12.44140625" style="33" customWidth="1"/>
    <col min="4071" max="4071" width="1.109375" style="33" customWidth="1"/>
    <col min="4072" max="4072" width="7" style="33" customWidth="1"/>
    <col min="4073" max="4073" width="11" style="33" customWidth="1"/>
    <col min="4074" max="4074" width="6.44140625" style="33" customWidth="1"/>
    <col min="4075" max="4075" width="6.109375" style="33" customWidth="1"/>
    <col min="4076" max="4076" width="12.44140625" style="33" customWidth="1"/>
    <col min="4077" max="4077" width="1.33203125" style="33" customWidth="1"/>
    <col min="4078" max="4078" width="7" style="33" customWidth="1"/>
    <col min="4079" max="4079" width="11" style="33" customWidth="1"/>
    <col min="4080" max="4080" width="8.109375" style="33" customWidth="1"/>
    <col min="4081" max="4081" width="6.109375" style="33" customWidth="1"/>
    <col min="4082" max="4082" width="12.44140625" style="33" customWidth="1"/>
    <col min="4083" max="4083" width="1.33203125" style="33" customWidth="1"/>
    <col min="4084" max="4084" width="7" style="33" customWidth="1"/>
    <col min="4085" max="4085" width="11" style="33" customWidth="1"/>
    <col min="4086" max="4086" width="8.109375" style="33" customWidth="1"/>
    <col min="4087" max="4087" width="6.109375" style="33" customWidth="1"/>
    <col min="4088" max="4088" width="12.44140625" style="33" customWidth="1"/>
    <col min="4089" max="4089" width="1.6640625" style="33" customWidth="1"/>
    <col min="4090" max="4090" width="6.6640625" style="33" customWidth="1"/>
    <col min="4091" max="4091" width="11" style="33" customWidth="1"/>
    <col min="4092" max="4092" width="8.109375" style="33" customWidth="1"/>
    <col min="4093" max="4093" width="6.109375" style="33" customWidth="1"/>
    <col min="4094" max="4094" width="12.44140625" style="33" customWidth="1"/>
    <col min="4095" max="4320" width="11.44140625" style="33"/>
    <col min="4321" max="4321" width="2" style="33" customWidth="1"/>
    <col min="4322" max="4322" width="7" style="33" customWidth="1"/>
    <col min="4323" max="4323" width="11" style="33" customWidth="1"/>
    <col min="4324" max="4324" width="6.44140625" style="33" customWidth="1"/>
    <col min="4325" max="4325" width="6.88671875" style="33" customWidth="1"/>
    <col min="4326" max="4326" width="12.44140625" style="33" customWidth="1"/>
    <col min="4327" max="4327" width="1.109375" style="33" customWidth="1"/>
    <col min="4328" max="4328" width="7" style="33" customWidth="1"/>
    <col min="4329" max="4329" width="11" style="33" customWidth="1"/>
    <col min="4330" max="4330" width="6.44140625" style="33" customWidth="1"/>
    <col min="4331" max="4331" width="6.109375" style="33" customWidth="1"/>
    <col min="4332" max="4332" width="12.44140625" style="33" customWidth="1"/>
    <col min="4333" max="4333" width="1.33203125" style="33" customWidth="1"/>
    <col min="4334" max="4334" width="7" style="33" customWidth="1"/>
    <col min="4335" max="4335" width="11" style="33" customWidth="1"/>
    <col min="4336" max="4336" width="8.109375" style="33" customWidth="1"/>
    <col min="4337" max="4337" width="6.109375" style="33" customWidth="1"/>
    <col min="4338" max="4338" width="12.44140625" style="33" customWidth="1"/>
    <col min="4339" max="4339" width="1.33203125" style="33" customWidth="1"/>
    <col min="4340" max="4340" width="7" style="33" customWidth="1"/>
    <col min="4341" max="4341" width="11" style="33" customWidth="1"/>
    <col min="4342" max="4342" width="8.109375" style="33" customWidth="1"/>
    <col min="4343" max="4343" width="6.109375" style="33" customWidth="1"/>
    <col min="4344" max="4344" width="12.44140625" style="33" customWidth="1"/>
    <col min="4345" max="4345" width="1.6640625" style="33" customWidth="1"/>
    <col min="4346" max="4346" width="6.6640625" style="33" customWidth="1"/>
    <col min="4347" max="4347" width="11" style="33" customWidth="1"/>
    <col min="4348" max="4348" width="8.109375" style="33" customWidth="1"/>
    <col min="4349" max="4349" width="6.109375" style="33" customWidth="1"/>
    <col min="4350" max="4350" width="12.44140625" style="33" customWidth="1"/>
    <col min="4351" max="4576" width="11.44140625" style="33"/>
    <col min="4577" max="4577" width="2" style="33" customWidth="1"/>
    <col min="4578" max="4578" width="7" style="33" customWidth="1"/>
    <col min="4579" max="4579" width="11" style="33" customWidth="1"/>
    <col min="4580" max="4580" width="6.44140625" style="33" customWidth="1"/>
    <col min="4581" max="4581" width="6.88671875" style="33" customWidth="1"/>
    <col min="4582" max="4582" width="12.44140625" style="33" customWidth="1"/>
    <col min="4583" max="4583" width="1.109375" style="33" customWidth="1"/>
    <col min="4584" max="4584" width="7" style="33" customWidth="1"/>
    <col min="4585" max="4585" width="11" style="33" customWidth="1"/>
    <col min="4586" max="4586" width="6.44140625" style="33" customWidth="1"/>
    <col min="4587" max="4587" width="6.109375" style="33" customWidth="1"/>
    <col min="4588" max="4588" width="12.44140625" style="33" customWidth="1"/>
    <col min="4589" max="4589" width="1.33203125" style="33" customWidth="1"/>
    <col min="4590" max="4590" width="7" style="33" customWidth="1"/>
    <col min="4591" max="4591" width="11" style="33" customWidth="1"/>
    <col min="4592" max="4592" width="8.109375" style="33" customWidth="1"/>
    <col min="4593" max="4593" width="6.109375" style="33" customWidth="1"/>
    <col min="4594" max="4594" width="12.44140625" style="33" customWidth="1"/>
    <col min="4595" max="4595" width="1.33203125" style="33" customWidth="1"/>
    <col min="4596" max="4596" width="7" style="33" customWidth="1"/>
    <col min="4597" max="4597" width="11" style="33" customWidth="1"/>
    <col min="4598" max="4598" width="8.109375" style="33" customWidth="1"/>
    <col min="4599" max="4599" width="6.109375" style="33" customWidth="1"/>
    <col min="4600" max="4600" width="12.44140625" style="33" customWidth="1"/>
    <col min="4601" max="4601" width="1.6640625" style="33" customWidth="1"/>
    <col min="4602" max="4602" width="6.6640625" style="33" customWidth="1"/>
    <col min="4603" max="4603" width="11" style="33" customWidth="1"/>
    <col min="4604" max="4604" width="8.109375" style="33" customWidth="1"/>
    <col min="4605" max="4605" width="6.109375" style="33" customWidth="1"/>
    <col min="4606" max="4606" width="12.44140625" style="33" customWidth="1"/>
    <col min="4607" max="4832" width="11.44140625" style="33"/>
    <col min="4833" max="4833" width="2" style="33" customWidth="1"/>
    <col min="4834" max="4834" width="7" style="33" customWidth="1"/>
    <col min="4835" max="4835" width="11" style="33" customWidth="1"/>
    <col min="4836" max="4836" width="6.44140625" style="33" customWidth="1"/>
    <col min="4837" max="4837" width="6.88671875" style="33" customWidth="1"/>
    <col min="4838" max="4838" width="12.44140625" style="33" customWidth="1"/>
    <col min="4839" max="4839" width="1.109375" style="33" customWidth="1"/>
    <col min="4840" max="4840" width="7" style="33" customWidth="1"/>
    <col min="4841" max="4841" width="11" style="33" customWidth="1"/>
    <col min="4842" max="4842" width="6.44140625" style="33" customWidth="1"/>
    <col min="4843" max="4843" width="6.109375" style="33" customWidth="1"/>
    <col min="4844" max="4844" width="12.44140625" style="33" customWidth="1"/>
    <col min="4845" max="4845" width="1.33203125" style="33" customWidth="1"/>
    <col min="4846" max="4846" width="7" style="33" customWidth="1"/>
    <col min="4847" max="4847" width="11" style="33" customWidth="1"/>
    <col min="4848" max="4848" width="8.109375" style="33" customWidth="1"/>
    <col min="4849" max="4849" width="6.109375" style="33" customWidth="1"/>
    <col min="4850" max="4850" width="12.44140625" style="33" customWidth="1"/>
    <col min="4851" max="4851" width="1.33203125" style="33" customWidth="1"/>
    <col min="4852" max="4852" width="7" style="33" customWidth="1"/>
    <col min="4853" max="4853" width="11" style="33" customWidth="1"/>
    <col min="4854" max="4854" width="8.109375" style="33" customWidth="1"/>
    <col min="4855" max="4855" width="6.109375" style="33" customWidth="1"/>
    <col min="4856" max="4856" width="12.44140625" style="33" customWidth="1"/>
    <col min="4857" max="4857" width="1.6640625" style="33" customWidth="1"/>
    <col min="4858" max="4858" width="6.6640625" style="33" customWidth="1"/>
    <col min="4859" max="4859" width="11" style="33" customWidth="1"/>
    <col min="4860" max="4860" width="8.109375" style="33" customWidth="1"/>
    <col min="4861" max="4861" width="6.109375" style="33" customWidth="1"/>
    <col min="4862" max="4862" width="12.44140625" style="33" customWidth="1"/>
    <col min="4863" max="5088" width="11.44140625" style="33"/>
    <col min="5089" max="5089" width="2" style="33" customWidth="1"/>
    <col min="5090" max="5090" width="7" style="33" customWidth="1"/>
    <col min="5091" max="5091" width="11" style="33" customWidth="1"/>
    <col min="5092" max="5092" width="6.44140625" style="33" customWidth="1"/>
    <col min="5093" max="5093" width="6.88671875" style="33" customWidth="1"/>
    <col min="5094" max="5094" width="12.44140625" style="33" customWidth="1"/>
    <col min="5095" max="5095" width="1.109375" style="33" customWidth="1"/>
    <col min="5096" max="5096" width="7" style="33" customWidth="1"/>
    <col min="5097" max="5097" width="11" style="33" customWidth="1"/>
    <col min="5098" max="5098" width="6.44140625" style="33" customWidth="1"/>
    <col min="5099" max="5099" width="6.109375" style="33" customWidth="1"/>
    <col min="5100" max="5100" width="12.44140625" style="33" customWidth="1"/>
    <col min="5101" max="5101" width="1.33203125" style="33" customWidth="1"/>
    <col min="5102" max="5102" width="7" style="33" customWidth="1"/>
    <col min="5103" max="5103" width="11" style="33" customWidth="1"/>
    <col min="5104" max="5104" width="8.109375" style="33" customWidth="1"/>
    <col min="5105" max="5105" width="6.109375" style="33" customWidth="1"/>
    <col min="5106" max="5106" width="12.44140625" style="33" customWidth="1"/>
    <col min="5107" max="5107" width="1.33203125" style="33" customWidth="1"/>
    <col min="5108" max="5108" width="7" style="33" customWidth="1"/>
    <col min="5109" max="5109" width="11" style="33" customWidth="1"/>
    <col min="5110" max="5110" width="8.109375" style="33" customWidth="1"/>
    <col min="5111" max="5111" width="6.109375" style="33" customWidth="1"/>
    <col min="5112" max="5112" width="12.44140625" style="33" customWidth="1"/>
    <col min="5113" max="5113" width="1.6640625" style="33" customWidth="1"/>
    <col min="5114" max="5114" width="6.6640625" style="33" customWidth="1"/>
    <col min="5115" max="5115" width="11" style="33" customWidth="1"/>
    <col min="5116" max="5116" width="8.109375" style="33" customWidth="1"/>
    <col min="5117" max="5117" width="6.109375" style="33" customWidth="1"/>
    <col min="5118" max="5118" width="12.44140625" style="33" customWidth="1"/>
    <col min="5119" max="5344" width="11.44140625" style="33"/>
    <col min="5345" max="5345" width="2" style="33" customWidth="1"/>
    <col min="5346" max="5346" width="7" style="33" customWidth="1"/>
    <col min="5347" max="5347" width="11" style="33" customWidth="1"/>
    <col min="5348" max="5348" width="6.44140625" style="33" customWidth="1"/>
    <col min="5349" max="5349" width="6.88671875" style="33" customWidth="1"/>
    <col min="5350" max="5350" width="12.44140625" style="33" customWidth="1"/>
    <col min="5351" max="5351" width="1.109375" style="33" customWidth="1"/>
    <col min="5352" max="5352" width="7" style="33" customWidth="1"/>
    <col min="5353" max="5353" width="11" style="33" customWidth="1"/>
    <col min="5354" max="5354" width="6.44140625" style="33" customWidth="1"/>
    <col min="5355" max="5355" width="6.109375" style="33" customWidth="1"/>
    <col min="5356" max="5356" width="12.44140625" style="33" customWidth="1"/>
    <col min="5357" max="5357" width="1.33203125" style="33" customWidth="1"/>
    <col min="5358" max="5358" width="7" style="33" customWidth="1"/>
    <col min="5359" max="5359" width="11" style="33" customWidth="1"/>
    <col min="5360" max="5360" width="8.109375" style="33" customWidth="1"/>
    <col min="5361" max="5361" width="6.109375" style="33" customWidth="1"/>
    <col min="5362" max="5362" width="12.44140625" style="33" customWidth="1"/>
    <col min="5363" max="5363" width="1.33203125" style="33" customWidth="1"/>
    <col min="5364" max="5364" width="7" style="33" customWidth="1"/>
    <col min="5365" max="5365" width="11" style="33" customWidth="1"/>
    <col min="5366" max="5366" width="8.109375" style="33" customWidth="1"/>
    <col min="5367" max="5367" width="6.109375" style="33" customWidth="1"/>
    <col min="5368" max="5368" width="12.44140625" style="33" customWidth="1"/>
    <col min="5369" max="5369" width="1.6640625" style="33" customWidth="1"/>
    <col min="5370" max="5370" width="6.6640625" style="33" customWidth="1"/>
    <col min="5371" max="5371" width="11" style="33" customWidth="1"/>
    <col min="5372" max="5372" width="8.109375" style="33" customWidth="1"/>
    <col min="5373" max="5373" width="6.109375" style="33" customWidth="1"/>
    <col min="5374" max="5374" width="12.44140625" style="33" customWidth="1"/>
    <col min="5375" max="5600" width="11.44140625" style="33"/>
    <col min="5601" max="5601" width="2" style="33" customWidth="1"/>
    <col min="5602" max="5602" width="7" style="33" customWidth="1"/>
    <col min="5603" max="5603" width="11" style="33" customWidth="1"/>
    <col min="5604" max="5604" width="6.44140625" style="33" customWidth="1"/>
    <col min="5605" max="5605" width="6.88671875" style="33" customWidth="1"/>
    <col min="5606" max="5606" width="12.44140625" style="33" customWidth="1"/>
    <col min="5607" max="5607" width="1.109375" style="33" customWidth="1"/>
    <col min="5608" max="5608" width="7" style="33" customWidth="1"/>
    <col min="5609" max="5609" width="11" style="33" customWidth="1"/>
    <col min="5610" max="5610" width="6.44140625" style="33" customWidth="1"/>
    <col min="5611" max="5611" width="6.109375" style="33" customWidth="1"/>
    <col min="5612" max="5612" width="12.44140625" style="33" customWidth="1"/>
    <col min="5613" max="5613" width="1.33203125" style="33" customWidth="1"/>
    <col min="5614" max="5614" width="7" style="33" customWidth="1"/>
    <col min="5615" max="5615" width="11" style="33" customWidth="1"/>
    <col min="5616" max="5616" width="8.109375" style="33" customWidth="1"/>
    <col min="5617" max="5617" width="6.109375" style="33" customWidth="1"/>
    <col min="5618" max="5618" width="12.44140625" style="33" customWidth="1"/>
    <col min="5619" max="5619" width="1.33203125" style="33" customWidth="1"/>
    <col min="5620" max="5620" width="7" style="33" customWidth="1"/>
    <col min="5621" max="5621" width="11" style="33" customWidth="1"/>
    <col min="5622" max="5622" width="8.109375" style="33" customWidth="1"/>
    <col min="5623" max="5623" width="6.109375" style="33" customWidth="1"/>
    <col min="5624" max="5624" width="12.44140625" style="33" customWidth="1"/>
    <col min="5625" max="5625" width="1.6640625" style="33" customWidth="1"/>
    <col min="5626" max="5626" width="6.6640625" style="33" customWidth="1"/>
    <col min="5627" max="5627" width="11" style="33" customWidth="1"/>
    <col min="5628" max="5628" width="8.109375" style="33" customWidth="1"/>
    <col min="5629" max="5629" width="6.109375" style="33" customWidth="1"/>
    <col min="5630" max="5630" width="12.44140625" style="33" customWidth="1"/>
    <col min="5631" max="5856" width="11.44140625" style="33"/>
    <col min="5857" max="5857" width="2" style="33" customWidth="1"/>
    <col min="5858" max="5858" width="7" style="33" customWidth="1"/>
    <col min="5859" max="5859" width="11" style="33" customWidth="1"/>
    <col min="5860" max="5860" width="6.44140625" style="33" customWidth="1"/>
    <col min="5861" max="5861" width="6.88671875" style="33" customWidth="1"/>
    <col min="5862" max="5862" width="12.44140625" style="33" customWidth="1"/>
    <col min="5863" max="5863" width="1.109375" style="33" customWidth="1"/>
    <col min="5864" max="5864" width="7" style="33" customWidth="1"/>
    <col min="5865" max="5865" width="11" style="33" customWidth="1"/>
    <col min="5866" max="5866" width="6.44140625" style="33" customWidth="1"/>
    <col min="5867" max="5867" width="6.109375" style="33" customWidth="1"/>
    <col min="5868" max="5868" width="12.44140625" style="33" customWidth="1"/>
    <col min="5869" max="5869" width="1.33203125" style="33" customWidth="1"/>
    <col min="5870" max="5870" width="7" style="33" customWidth="1"/>
    <col min="5871" max="5871" width="11" style="33" customWidth="1"/>
    <col min="5872" max="5872" width="8.109375" style="33" customWidth="1"/>
    <col min="5873" max="5873" width="6.109375" style="33" customWidth="1"/>
    <col min="5874" max="5874" width="12.44140625" style="33" customWidth="1"/>
    <col min="5875" max="5875" width="1.33203125" style="33" customWidth="1"/>
    <col min="5876" max="5876" width="7" style="33" customWidth="1"/>
    <col min="5877" max="5877" width="11" style="33" customWidth="1"/>
    <col min="5878" max="5878" width="8.109375" style="33" customWidth="1"/>
    <col min="5879" max="5879" width="6.109375" style="33" customWidth="1"/>
    <col min="5880" max="5880" width="12.44140625" style="33" customWidth="1"/>
    <col min="5881" max="5881" width="1.6640625" style="33" customWidth="1"/>
    <col min="5882" max="5882" width="6.6640625" style="33" customWidth="1"/>
    <col min="5883" max="5883" width="11" style="33" customWidth="1"/>
    <col min="5884" max="5884" width="8.109375" style="33" customWidth="1"/>
    <col min="5885" max="5885" width="6.109375" style="33" customWidth="1"/>
    <col min="5886" max="5886" width="12.44140625" style="33" customWidth="1"/>
    <col min="5887" max="6112" width="11.44140625" style="33"/>
    <col min="6113" max="6113" width="2" style="33" customWidth="1"/>
    <col min="6114" max="6114" width="7" style="33" customWidth="1"/>
    <col min="6115" max="6115" width="11" style="33" customWidth="1"/>
    <col min="6116" max="6116" width="6.44140625" style="33" customWidth="1"/>
    <col min="6117" max="6117" width="6.88671875" style="33" customWidth="1"/>
    <col min="6118" max="6118" width="12.44140625" style="33" customWidth="1"/>
    <col min="6119" max="6119" width="1.109375" style="33" customWidth="1"/>
    <col min="6120" max="6120" width="7" style="33" customWidth="1"/>
    <col min="6121" max="6121" width="11" style="33" customWidth="1"/>
    <col min="6122" max="6122" width="6.44140625" style="33" customWidth="1"/>
    <col min="6123" max="6123" width="6.109375" style="33" customWidth="1"/>
    <col min="6124" max="6124" width="12.44140625" style="33" customWidth="1"/>
    <col min="6125" max="6125" width="1.33203125" style="33" customWidth="1"/>
    <col min="6126" max="6126" width="7" style="33" customWidth="1"/>
    <col min="6127" max="6127" width="11" style="33" customWidth="1"/>
    <col min="6128" max="6128" width="8.109375" style="33" customWidth="1"/>
    <col min="6129" max="6129" width="6.109375" style="33" customWidth="1"/>
    <col min="6130" max="6130" width="12.44140625" style="33" customWidth="1"/>
    <col min="6131" max="6131" width="1.33203125" style="33" customWidth="1"/>
    <col min="6132" max="6132" width="7" style="33" customWidth="1"/>
    <col min="6133" max="6133" width="11" style="33" customWidth="1"/>
    <col min="6134" max="6134" width="8.109375" style="33" customWidth="1"/>
    <col min="6135" max="6135" width="6.109375" style="33" customWidth="1"/>
    <col min="6136" max="6136" width="12.44140625" style="33" customWidth="1"/>
    <col min="6137" max="6137" width="1.6640625" style="33" customWidth="1"/>
    <col min="6138" max="6138" width="6.6640625" style="33" customWidth="1"/>
    <col min="6139" max="6139" width="11" style="33" customWidth="1"/>
    <col min="6140" max="6140" width="8.109375" style="33" customWidth="1"/>
    <col min="6141" max="6141" width="6.109375" style="33" customWidth="1"/>
    <col min="6142" max="6142" width="12.44140625" style="33" customWidth="1"/>
    <col min="6143" max="6368" width="11.44140625" style="33"/>
    <col min="6369" max="6369" width="2" style="33" customWidth="1"/>
    <col min="6370" max="6370" width="7" style="33" customWidth="1"/>
    <col min="6371" max="6371" width="11" style="33" customWidth="1"/>
    <col min="6372" max="6372" width="6.44140625" style="33" customWidth="1"/>
    <col min="6373" max="6373" width="6.88671875" style="33" customWidth="1"/>
    <col min="6374" max="6374" width="12.44140625" style="33" customWidth="1"/>
    <col min="6375" max="6375" width="1.109375" style="33" customWidth="1"/>
    <col min="6376" max="6376" width="7" style="33" customWidth="1"/>
    <col min="6377" max="6377" width="11" style="33" customWidth="1"/>
    <col min="6378" max="6378" width="6.44140625" style="33" customWidth="1"/>
    <col min="6379" max="6379" width="6.109375" style="33" customWidth="1"/>
    <col min="6380" max="6380" width="12.44140625" style="33" customWidth="1"/>
    <col min="6381" max="6381" width="1.33203125" style="33" customWidth="1"/>
    <col min="6382" max="6382" width="7" style="33" customWidth="1"/>
    <col min="6383" max="6383" width="11" style="33" customWidth="1"/>
    <col min="6384" max="6384" width="8.109375" style="33" customWidth="1"/>
    <col min="6385" max="6385" width="6.109375" style="33" customWidth="1"/>
    <col min="6386" max="6386" width="12.44140625" style="33" customWidth="1"/>
    <col min="6387" max="6387" width="1.33203125" style="33" customWidth="1"/>
    <col min="6388" max="6388" width="7" style="33" customWidth="1"/>
    <col min="6389" max="6389" width="11" style="33" customWidth="1"/>
    <col min="6390" max="6390" width="8.109375" style="33" customWidth="1"/>
    <col min="6391" max="6391" width="6.109375" style="33" customWidth="1"/>
    <col min="6392" max="6392" width="12.44140625" style="33" customWidth="1"/>
    <col min="6393" max="6393" width="1.6640625" style="33" customWidth="1"/>
    <col min="6394" max="6394" width="6.6640625" style="33" customWidth="1"/>
    <col min="6395" max="6395" width="11" style="33" customWidth="1"/>
    <col min="6396" max="6396" width="8.109375" style="33" customWidth="1"/>
    <col min="6397" max="6397" width="6.109375" style="33" customWidth="1"/>
    <col min="6398" max="6398" width="12.44140625" style="33" customWidth="1"/>
    <col min="6399" max="6624" width="11.44140625" style="33"/>
    <col min="6625" max="6625" width="2" style="33" customWidth="1"/>
    <col min="6626" max="6626" width="7" style="33" customWidth="1"/>
    <col min="6627" max="6627" width="11" style="33" customWidth="1"/>
    <col min="6628" max="6628" width="6.44140625" style="33" customWidth="1"/>
    <col min="6629" max="6629" width="6.88671875" style="33" customWidth="1"/>
    <col min="6630" max="6630" width="12.44140625" style="33" customWidth="1"/>
    <col min="6631" max="6631" width="1.109375" style="33" customWidth="1"/>
    <col min="6632" max="6632" width="7" style="33" customWidth="1"/>
    <col min="6633" max="6633" width="11" style="33" customWidth="1"/>
    <col min="6634" max="6634" width="6.44140625" style="33" customWidth="1"/>
    <col min="6635" max="6635" width="6.109375" style="33" customWidth="1"/>
    <col min="6636" max="6636" width="12.44140625" style="33" customWidth="1"/>
    <col min="6637" max="6637" width="1.33203125" style="33" customWidth="1"/>
    <col min="6638" max="6638" width="7" style="33" customWidth="1"/>
    <col min="6639" max="6639" width="11" style="33" customWidth="1"/>
    <col min="6640" max="6640" width="8.109375" style="33" customWidth="1"/>
    <col min="6641" max="6641" width="6.109375" style="33" customWidth="1"/>
    <col min="6642" max="6642" width="12.44140625" style="33" customWidth="1"/>
    <col min="6643" max="6643" width="1.33203125" style="33" customWidth="1"/>
    <col min="6644" max="6644" width="7" style="33" customWidth="1"/>
    <col min="6645" max="6645" width="11" style="33" customWidth="1"/>
    <col min="6646" max="6646" width="8.109375" style="33" customWidth="1"/>
    <col min="6647" max="6647" width="6.109375" style="33" customWidth="1"/>
    <col min="6648" max="6648" width="12.44140625" style="33" customWidth="1"/>
    <col min="6649" max="6649" width="1.6640625" style="33" customWidth="1"/>
    <col min="6650" max="6650" width="6.6640625" style="33" customWidth="1"/>
    <col min="6651" max="6651" width="11" style="33" customWidth="1"/>
    <col min="6652" max="6652" width="8.109375" style="33" customWidth="1"/>
    <col min="6653" max="6653" width="6.109375" style="33" customWidth="1"/>
    <col min="6654" max="6654" width="12.44140625" style="33" customWidth="1"/>
    <col min="6655" max="6880" width="11.44140625" style="33"/>
    <col min="6881" max="6881" width="2" style="33" customWidth="1"/>
    <col min="6882" max="6882" width="7" style="33" customWidth="1"/>
    <col min="6883" max="6883" width="11" style="33" customWidth="1"/>
    <col min="6884" max="6884" width="6.44140625" style="33" customWidth="1"/>
    <col min="6885" max="6885" width="6.88671875" style="33" customWidth="1"/>
    <col min="6886" max="6886" width="12.44140625" style="33" customWidth="1"/>
    <col min="6887" max="6887" width="1.109375" style="33" customWidth="1"/>
    <col min="6888" max="6888" width="7" style="33" customWidth="1"/>
    <col min="6889" max="6889" width="11" style="33" customWidth="1"/>
    <col min="6890" max="6890" width="6.44140625" style="33" customWidth="1"/>
    <col min="6891" max="6891" width="6.109375" style="33" customWidth="1"/>
    <col min="6892" max="6892" width="12.44140625" style="33" customWidth="1"/>
    <col min="6893" max="6893" width="1.33203125" style="33" customWidth="1"/>
    <col min="6894" max="6894" width="7" style="33" customWidth="1"/>
    <col min="6895" max="6895" width="11" style="33" customWidth="1"/>
    <col min="6896" max="6896" width="8.109375" style="33" customWidth="1"/>
    <col min="6897" max="6897" width="6.109375" style="33" customWidth="1"/>
    <col min="6898" max="6898" width="12.44140625" style="33" customWidth="1"/>
    <col min="6899" max="6899" width="1.33203125" style="33" customWidth="1"/>
    <col min="6900" max="6900" width="7" style="33" customWidth="1"/>
    <col min="6901" max="6901" width="11" style="33" customWidth="1"/>
    <col min="6902" max="6902" width="8.109375" style="33" customWidth="1"/>
    <col min="6903" max="6903" width="6.109375" style="33" customWidth="1"/>
    <col min="6904" max="6904" width="12.44140625" style="33" customWidth="1"/>
    <col min="6905" max="6905" width="1.6640625" style="33" customWidth="1"/>
    <col min="6906" max="6906" width="6.6640625" style="33" customWidth="1"/>
    <col min="6907" max="6907" width="11" style="33" customWidth="1"/>
    <col min="6908" max="6908" width="8.109375" style="33" customWidth="1"/>
    <col min="6909" max="6909" width="6.109375" style="33" customWidth="1"/>
    <col min="6910" max="6910" width="12.44140625" style="33" customWidth="1"/>
    <col min="6911" max="7136" width="11.44140625" style="33"/>
    <col min="7137" max="7137" width="2" style="33" customWidth="1"/>
    <col min="7138" max="7138" width="7" style="33" customWidth="1"/>
    <col min="7139" max="7139" width="11" style="33" customWidth="1"/>
    <col min="7140" max="7140" width="6.44140625" style="33" customWidth="1"/>
    <col min="7141" max="7141" width="6.88671875" style="33" customWidth="1"/>
    <col min="7142" max="7142" width="12.44140625" style="33" customWidth="1"/>
    <col min="7143" max="7143" width="1.109375" style="33" customWidth="1"/>
    <col min="7144" max="7144" width="7" style="33" customWidth="1"/>
    <col min="7145" max="7145" width="11" style="33" customWidth="1"/>
    <col min="7146" max="7146" width="6.44140625" style="33" customWidth="1"/>
    <col min="7147" max="7147" width="6.109375" style="33" customWidth="1"/>
    <col min="7148" max="7148" width="12.44140625" style="33" customWidth="1"/>
    <col min="7149" max="7149" width="1.33203125" style="33" customWidth="1"/>
    <col min="7150" max="7150" width="7" style="33" customWidth="1"/>
    <col min="7151" max="7151" width="11" style="33" customWidth="1"/>
    <col min="7152" max="7152" width="8.109375" style="33" customWidth="1"/>
    <col min="7153" max="7153" width="6.109375" style="33" customWidth="1"/>
    <col min="7154" max="7154" width="12.44140625" style="33" customWidth="1"/>
    <col min="7155" max="7155" width="1.33203125" style="33" customWidth="1"/>
    <col min="7156" max="7156" width="7" style="33" customWidth="1"/>
    <col min="7157" max="7157" width="11" style="33" customWidth="1"/>
    <col min="7158" max="7158" width="8.109375" style="33" customWidth="1"/>
    <col min="7159" max="7159" width="6.109375" style="33" customWidth="1"/>
    <col min="7160" max="7160" width="12.44140625" style="33" customWidth="1"/>
    <col min="7161" max="7161" width="1.6640625" style="33" customWidth="1"/>
    <col min="7162" max="7162" width="6.6640625" style="33" customWidth="1"/>
    <col min="7163" max="7163" width="11" style="33" customWidth="1"/>
    <col min="7164" max="7164" width="8.109375" style="33" customWidth="1"/>
    <col min="7165" max="7165" width="6.109375" style="33" customWidth="1"/>
    <col min="7166" max="7166" width="12.44140625" style="33" customWidth="1"/>
    <col min="7167" max="7392" width="11.44140625" style="33"/>
    <col min="7393" max="7393" width="2" style="33" customWidth="1"/>
    <col min="7394" max="7394" width="7" style="33" customWidth="1"/>
    <col min="7395" max="7395" width="11" style="33" customWidth="1"/>
    <col min="7396" max="7396" width="6.44140625" style="33" customWidth="1"/>
    <col min="7397" max="7397" width="6.88671875" style="33" customWidth="1"/>
    <col min="7398" max="7398" width="12.44140625" style="33" customWidth="1"/>
    <col min="7399" max="7399" width="1.109375" style="33" customWidth="1"/>
    <col min="7400" max="7400" width="7" style="33" customWidth="1"/>
    <col min="7401" max="7401" width="11" style="33" customWidth="1"/>
    <col min="7402" max="7402" width="6.44140625" style="33" customWidth="1"/>
    <col min="7403" max="7403" width="6.109375" style="33" customWidth="1"/>
    <col min="7404" max="7404" width="12.44140625" style="33" customWidth="1"/>
    <col min="7405" max="7405" width="1.33203125" style="33" customWidth="1"/>
    <col min="7406" max="7406" width="7" style="33" customWidth="1"/>
    <col min="7407" max="7407" width="11" style="33" customWidth="1"/>
    <col min="7408" max="7408" width="8.109375" style="33" customWidth="1"/>
    <col min="7409" max="7409" width="6.109375" style="33" customWidth="1"/>
    <col min="7410" max="7410" width="12.44140625" style="33" customWidth="1"/>
    <col min="7411" max="7411" width="1.33203125" style="33" customWidth="1"/>
    <col min="7412" max="7412" width="7" style="33" customWidth="1"/>
    <col min="7413" max="7413" width="11" style="33" customWidth="1"/>
    <col min="7414" max="7414" width="8.109375" style="33" customWidth="1"/>
    <col min="7415" max="7415" width="6.109375" style="33" customWidth="1"/>
    <col min="7416" max="7416" width="12.44140625" style="33" customWidth="1"/>
    <col min="7417" max="7417" width="1.6640625" style="33" customWidth="1"/>
    <col min="7418" max="7418" width="6.6640625" style="33" customWidth="1"/>
    <col min="7419" max="7419" width="11" style="33" customWidth="1"/>
    <col min="7420" max="7420" width="8.109375" style="33" customWidth="1"/>
    <col min="7421" max="7421" width="6.109375" style="33" customWidth="1"/>
    <col min="7422" max="7422" width="12.44140625" style="33" customWidth="1"/>
    <col min="7423" max="7648" width="11.44140625" style="33"/>
    <col min="7649" max="7649" width="2" style="33" customWidth="1"/>
    <col min="7650" max="7650" width="7" style="33" customWidth="1"/>
    <col min="7651" max="7651" width="11" style="33" customWidth="1"/>
    <col min="7652" max="7652" width="6.44140625" style="33" customWidth="1"/>
    <col min="7653" max="7653" width="6.88671875" style="33" customWidth="1"/>
    <col min="7654" max="7654" width="12.44140625" style="33" customWidth="1"/>
    <col min="7655" max="7655" width="1.109375" style="33" customWidth="1"/>
    <col min="7656" max="7656" width="7" style="33" customWidth="1"/>
    <col min="7657" max="7657" width="11" style="33" customWidth="1"/>
    <col min="7658" max="7658" width="6.44140625" style="33" customWidth="1"/>
    <col min="7659" max="7659" width="6.109375" style="33" customWidth="1"/>
    <col min="7660" max="7660" width="12.44140625" style="33" customWidth="1"/>
    <col min="7661" max="7661" width="1.33203125" style="33" customWidth="1"/>
    <col min="7662" max="7662" width="7" style="33" customWidth="1"/>
    <col min="7663" max="7663" width="11" style="33" customWidth="1"/>
    <col min="7664" max="7664" width="8.109375" style="33" customWidth="1"/>
    <col min="7665" max="7665" width="6.109375" style="33" customWidth="1"/>
    <col min="7666" max="7666" width="12.44140625" style="33" customWidth="1"/>
    <col min="7667" max="7667" width="1.33203125" style="33" customWidth="1"/>
    <col min="7668" max="7668" width="7" style="33" customWidth="1"/>
    <col min="7669" max="7669" width="11" style="33" customWidth="1"/>
    <col min="7670" max="7670" width="8.109375" style="33" customWidth="1"/>
    <col min="7671" max="7671" width="6.109375" style="33" customWidth="1"/>
    <col min="7672" max="7672" width="12.44140625" style="33" customWidth="1"/>
    <col min="7673" max="7673" width="1.6640625" style="33" customWidth="1"/>
    <col min="7674" max="7674" width="6.6640625" style="33" customWidth="1"/>
    <col min="7675" max="7675" width="11" style="33" customWidth="1"/>
    <col min="7676" max="7676" width="8.109375" style="33" customWidth="1"/>
    <col min="7677" max="7677" width="6.109375" style="33" customWidth="1"/>
    <col min="7678" max="7678" width="12.44140625" style="33" customWidth="1"/>
    <col min="7679" max="7904" width="11.44140625" style="33"/>
    <col min="7905" max="7905" width="2" style="33" customWidth="1"/>
    <col min="7906" max="7906" width="7" style="33" customWidth="1"/>
    <col min="7907" max="7907" width="11" style="33" customWidth="1"/>
    <col min="7908" max="7908" width="6.44140625" style="33" customWidth="1"/>
    <col min="7909" max="7909" width="6.88671875" style="33" customWidth="1"/>
    <col min="7910" max="7910" width="12.44140625" style="33" customWidth="1"/>
    <col min="7911" max="7911" width="1.109375" style="33" customWidth="1"/>
    <col min="7912" max="7912" width="7" style="33" customWidth="1"/>
    <col min="7913" max="7913" width="11" style="33" customWidth="1"/>
    <col min="7914" max="7914" width="6.44140625" style="33" customWidth="1"/>
    <col min="7915" max="7915" width="6.109375" style="33" customWidth="1"/>
    <col min="7916" max="7916" width="12.44140625" style="33" customWidth="1"/>
    <col min="7917" max="7917" width="1.33203125" style="33" customWidth="1"/>
    <col min="7918" max="7918" width="7" style="33" customWidth="1"/>
    <col min="7919" max="7919" width="11" style="33" customWidth="1"/>
    <col min="7920" max="7920" width="8.109375" style="33" customWidth="1"/>
    <col min="7921" max="7921" width="6.109375" style="33" customWidth="1"/>
    <col min="7922" max="7922" width="12.44140625" style="33" customWidth="1"/>
    <col min="7923" max="7923" width="1.33203125" style="33" customWidth="1"/>
    <col min="7924" max="7924" width="7" style="33" customWidth="1"/>
    <col min="7925" max="7925" width="11" style="33" customWidth="1"/>
    <col min="7926" max="7926" width="8.109375" style="33" customWidth="1"/>
    <col min="7927" max="7927" width="6.109375" style="33" customWidth="1"/>
    <col min="7928" max="7928" width="12.44140625" style="33" customWidth="1"/>
    <col min="7929" max="7929" width="1.6640625" style="33" customWidth="1"/>
    <col min="7930" max="7930" width="6.6640625" style="33" customWidth="1"/>
    <col min="7931" max="7931" width="11" style="33" customWidth="1"/>
    <col min="7932" max="7932" width="8.109375" style="33" customWidth="1"/>
    <col min="7933" max="7933" width="6.109375" style="33" customWidth="1"/>
    <col min="7934" max="7934" width="12.44140625" style="33" customWidth="1"/>
    <col min="7935" max="8160" width="11.44140625" style="33"/>
    <col min="8161" max="8161" width="2" style="33" customWidth="1"/>
    <col min="8162" max="8162" width="7" style="33" customWidth="1"/>
    <col min="8163" max="8163" width="11" style="33" customWidth="1"/>
    <col min="8164" max="8164" width="6.44140625" style="33" customWidth="1"/>
    <col min="8165" max="8165" width="6.88671875" style="33" customWidth="1"/>
    <col min="8166" max="8166" width="12.44140625" style="33" customWidth="1"/>
    <col min="8167" max="8167" width="1.109375" style="33" customWidth="1"/>
    <col min="8168" max="8168" width="7" style="33" customWidth="1"/>
    <col min="8169" max="8169" width="11" style="33" customWidth="1"/>
    <col min="8170" max="8170" width="6.44140625" style="33" customWidth="1"/>
    <col min="8171" max="8171" width="6.109375" style="33" customWidth="1"/>
    <col min="8172" max="8172" width="12.44140625" style="33" customWidth="1"/>
    <col min="8173" max="8173" width="1.33203125" style="33" customWidth="1"/>
    <col min="8174" max="8174" width="7" style="33" customWidth="1"/>
    <col min="8175" max="8175" width="11" style="33" customWidth="1"/>
    <col min="8176" max="8176" width="8.109375" style="33" customWidth="1"/>
    <col min="8177" max="8177" width="6.109375" style="33" customWidth="1"/>
    <col min="8178" max="8178" width="12.44140625" style="33" customWidth="1"/>
    <col min="8179" max="8179" width="1.33203125" style="33" customWidth="1"/>
    <col min="8180" max="8180" width="7" style="33" customWidth="1"/>
    <col min="8181" max="8181" width="11" style="33" customWidth="1"/>
    <col min="8182" max="8182" width="8.109375" style="33" customWidth="1"/>
    <col min="8183" max="8183" width="6.109375" style="33" customWidth="1"/>
    <col min="8184" max="8184" width="12.44140625" style="33" customWidth="1"/>
    <col min="8185" max="8185" width="1.6640625" style="33" customWidth="1"/>
    <col min="8186" max="8186" width="6.6640625" style="33" customWidth="1"/>
    <col min="8187" max="8187" width="11" style="33" customWidth="1"/>
    <col min="8188" max="8188" width="8.109375" style="33" customWidth="1"/>
    <col min="8189" max="8189" width="6.109375" style="33" customWidth="1"/>
    <col min="8190" max="8190" width="12.44140625" style="33" customWidth="1"/>
    <col min="8191" max="8416" width="11.44140625" style="33"/>
    <col min="8417" max="8417" width="2" style="33" customWidth="1"/>
    <col min="8418" max="8418" width="7" style="33" customWidth="1"/>
    <col min="8419" max="8419" width="11" style="33" customWidth="1"/>
    <col min="8420" max="8420" width="6.44140625" style="33" customWidth="1"/>
    <col min="8421" max="8421" width="6.88671875" style="33" customWidth="1"/>
    <col min="8422" max="8422" width="12.44140625" style="33" customWidth="1"/>
    <col min="8423" max="8423" width="1.109375" style="33" customWidth="1"/>
    <col min="8424" max="8424" width="7" style="33" customWidth="1"/>
    <col min="8425" max="8425" width="11" style="33" customWidth="1"/>
    <col min="8426" max="8426" width="6.44140625" style="33" customWidth="1"/>
    <col min="8427" max="8427" width="6.109375" style="33" customWidth="1"/>
    <col min="8428" max="8428" width="12.44140625" style="33" customWidth="1"/>
    <col min="8429" max="8429" width="1.33203125" style="33" customWidth="1"/>
    <col min="8430" max="8430" width="7" style="33" customWidth="1"/>
    <col min="8431" max="8431" width="11" style="33" customWidth="1"/>
    <col min="8432" max="8432" width="8.109375" style="33" customWidth="1"/>
    <col min="8433" max="8433" width="6.109375" style="33" customWidth="1"/>
    <col min="8434" max="8434" width="12.44140625" style="33" customWidth="1"/>
    <col min="8435" max="8435" width="1.33203125" style="33" customWidth="1"/>
    <col min="8436" max="8436" width="7" style="33" customWidth="1"/>
    <col min="8437" max="8437" width="11" style="33" customWidth="1"/>
    <col min="8438" max="8438" width="8.109375" style="33" customWidth="1"/>
    <col min="8439" max="8439" width="6.109375" style="33" customWidth="1"/>
    <col min="8440" max="8440" width="12.44140625" style="33" customWidth="1"/>
    <col min="8441" max="8441" width="1.6640625" style="33" customWidth="1"/>
    <col min="8442" max="8442" width="6.6640625" style="33" customWidth="1"/>
    <col min="8443" max="8443" width="11" style="33" customWidth="1"/>
    <col min="8444" max="8444" width="8.109375" style="33" customWidth="1"/>
    <col min="8445" max="8445" width="6.109375" style="33" customWidth="1"/>
    <col min="8446" max="8446" width="12.44140625" style="33" customWidth="1"/>
    <col min="8447" max="8672" width="11.44140625" style="33"/>
    <col min="8673" max="8673" width="2" style="33" customWidth="1"/>
    <col min="8674" max="8674" width="7" style="33" customWidth="1"/>
    <col min="8675" max="8675" width="11" style="33" customWidth="1"/>
    <col min="8676" max="8676" width="6.44140625" style="33" customWidth="1"/>
    <col min="8677" max="8677" width="6.88671875" style="33" customWidth="1"/>
    <col min="8678" max="8678" width="12.44140625" style="33" customWidth="1"/>
    <col min="8679" max="8679" width="1.109375" style="33" customWidth="1"/>
    <col min="8680" max="8680" width="7" style="33" customWidth="1"/>
    <col min="8681" max="8681" width="11" style="33" customWidth="1"/>
    <col min="8682" max="8682" width="6.44140625" style="33" customWidth="1"/>
    <col min="8683" max="8683" width="6.109375" style="33" customWidth="1"/>
    <col min="8684" max="8684" width="12.44140625" style="33" customWidth="1"/>
    <col min="8685" max="8685" width="1.33203125" style="33" customWidth="1"/>
    <col min="8686" max="8686" width="7" style="33" customWidth="1"/>
    <col min="8687" max="8687" width="11" style="33" customWidth="1"/>
    <col min="8688" max="8688" width="8.109375" style="33" customWidth="1"/>
    <col min="8689" max="8689" width="6.109375" style="33" customWidth="1"/>
    <col min="8690" max="8690" width="12.44140625" style="33" customWidth="1"/>
    <col min="8691" max="8691" width="1.33203125" style="33" customWidth="1"/>
    <col min="8692" max="8692" width="7" style="33" customWidth="1"/>
    <col min="8693" max="8693" width="11" style="33" customWidth="1"/>
    <col min="8694" max="8694" width="8.109375" style="33" customWidth="1"/>
    <col min="8695" max="8695" width="6.109375" style="33" customWidth="1"/>
    <col min="8696" max="8696" width="12.44140625" style="33" customWidth="1"/>
    <col min="8697" max="8697" width="1.6640625" style="33" customWidth="1"/>
    <col min="8698" max="8698" width="6.6640625" style="33" customWidth="1"/>
    <col min="8699" max="8699" width="11" style="33" customWidth="1"/>
    <col min="8700" max="8700" width="8.109375" style="33" customWidth="1"/>
    <col min="8701" max="8701" width="6.109375" style="33" customWidth="1"/>
    <col min="8702" max="8702" width="12.44140625" style="33" customWidth="1"/>
    <col min="8703" max="8928" width="11.44140625" style="33"/>
    <col min="8929" max="8929" width="2" style="33" customWidth="1"/>
    <col min="8930" max="8930" width="7" style="33" customWidth="1"/>
    <col min="8931" max="8931" width="11" style="33" customWidth="1"/>
    <col min="8932" max="8932" width="6.44140625" style="33" customWidth="1"/>
    <col min="8933" max="8933" width="6.88671875" style="33" customWidth="1"/>
    <col min="8934" max="8934" width="12.44140625" style="33" customWidth="1"/>
    <col min="8935" max="8935" width="1.109375" style="33" customWidth="1"/>
    <col min="8936" max="8936" width="7" style="33" customWidth="1"/>
    <col min="8937" max="8937" width="11" style="33" customWidth="1"/>
    <col min="8938" max="8938" width="6.44140625" style="33" customWidth="1"/>
    <col min="8939" max="8939" width="6.109375" style="33" customWidth="1"/>
    <col min="8940" max="8940" width="12.44140625" style="33" customWidth="1"/>
    <col min="8941" max="8941" width="1.33203125" style="33" customWidth="1"/>
    <col min="8942" max="8942" width="7" style="33" customWidth="1"/>
    <col min="8943" max="8943" width="11" style="33" customWidth="1"/>
    <col min="8944" max="8944" width="8.109375" style="33" customWidth="1"/>
    <col min="8945" max="8945" width="6.109375" style="33" customWidth="1"/>
    <col min="8946" max="8946" width="12.44140625" style="33" customWidth="1"/>
    <col min="8947" max="8947" width="1.33203125" style="33" customWidth="1"/>
    <col min="8948" max="8948" width="7" style="33" customWidth="1"/>
    <col min="8949" max="8949" width="11" style="33" customWidth="1"/>
    <col min="8950" max="8950" width="8.109375" style="33" customWidth="1"/>
    <col min="8951" max="8951" width="6.109375" style="33" customWidth="1"/>
    <col min="8952" max="8952" width="12.44140625" style="33" customWidth="1"/>
    <col min="8953" max="8953" width="1.6640625" style="33" customWidth="1"/>
    <col min="8954" max="8954" width="6.6640625" style="33" customWidth="1"/>
    <col min="8955" max="8955" width="11" style="33" customWidth="1"/>
    <col min="8956" max="8956" width="8.109375" style="33" customWidth="1"/>
    <col min="8957" max="8957" width="6.109375" style="33" customWidth="1"/>
    <col min="8958" max="8958" width="12.44140625" style="33" customWidth="1"/>
    <col min="8959" max="9184" width="11.44140625" style="33"/>
    <col min="9185" max="9185" width="2" style="33" customWidth="1"/>
    <col min="9186" max="9186" width="7" style="33" customWidth="1"/>
    <col min="9187" max="9187" width="11" style="33" customWidth="1"/>
    <col min="9188" max="9188" width="6.44140625" style="33" customWidth="1"/>
    <col min="9189" max="9189" width="6.88671875" style="33" customWidth="1"/>
    <col min="9190" max="9190" width="12.44140625" style="33" customWidth="1"/>
    <col min="9191" max="9191" width="1.109375" style="33" customWidth="1"/>
    <col min="9192" max="9192" width="7" style="33" customWidth="1"/>
    <col min="9193" max="9193" width="11" style="33" customWidth="1"/>
    <col min="9194" max="9194" width="6.44140625" style="33" customWidth="1"/>
    <col min="9195" max="9195" width="6.109375" style="33" customWidth="1"/>
    <col min="9196" max="9196" width="12.44140625" style="33" customWidth="1"/>
    <col min="9197" max="9197" width="1.33203125" style="33" customWidth="1"/>
    <col min="9198" max="9198" width="7" style="33" customWidth="1"/>
    <col min="9199" max="9199" width="11" style="33" customWidth="1"/>
    <col min="9200" max="9200" width="8.109375" style="33" customWidth="1"/>
    <col min="9201" max="9201" width="6.109375" style="33" customWidth="1"/>
    <col min="9202" max="9202" width="12.44140625" style="33" customWidth="1"/>
    <col min="9203" max="9203" width="1.33203125" style="33" customWidth="1"/>
    <col min="9204" max="9204" width="7" style="33" customWidth="1"/>
    <col min="9205" max="9205" width="11" style="33" customWidth="1"/>
    <col min="9206" max="9206" width="8.109375" style="33" customWidth="1"/>
    <col min="9207" max="9207" width="6.109375" style="33" customWidth="1"/>
    <col min="9208" max="9208" width="12.44140625" style="33" customWidth="1"/>
    <col min="9209" max="9209" width="1.6640625" style="33" customWidth="1"/>
    <col min="9210" max="9210" width="6.6640625" style="33" customWidth="1"/>
    <col min="9211" max="9211" width="11" style="33" customWidth="1"/>
    <col min="9212" max="9212" width="8.109375" style="33" customWidth="1"/>
    <col min="9213" max="9213" width="6.109375" style="33" customWidth="1"/>
    <col min="9214" max="9214" width="12.44140625" style="33" customWidth="1"/>
    <col min="9215" max="9440" width="11.44140625" style="33"/>
    <col min="9441" max="9441" width="2" style="33" customWidth="1"/>
    <col min="9442" max="9442" width="7" style="33" customWidth="1"/>
    <col min="9443" max="9443" width="11" style="33" customWidth="1"/>
    <col min="9444" max="9444" width="6.44140625" style="33" customWidth="1"/>
    <col min="9445" max="9445" width="6.88671875" style="33" customWidth="1"/>
    <col min="9446" max="9446" width="12.44140625" style="33" customWidth="1"/>
    <col min="9447" max="9447" width="1.109375" style="33" customWidth="1"/>
    <col min="9448" max="9448" width="7" style="33" customWidth="1"/>
    <col min="9449" max="9449" width="11" style="33" customWidth="1"/>
    <col min="9450" max="9450" width="6.44140625" style="33" customWidth="1"/>
    <col min="9451" max="9451" width="6.109375" style="33" customWidth="1"/>
    <col min="9452" max="9452" width="12.44140625" style="33" customWidth="1"/>
    <col min="9453" max="9453" width="1.33203125" style="33" customWidth="1"/>
    <col min="9454" max="9454" width="7" style="33" customWidth="1"/>
    <col min="9455" max="9455" width="11" style="33" customWidth="1"/>
    <col min="9456" max="9456" width="8.109375" style="33" customWidth="1"/>
    <col min="9457" max="9457" width="6.109375" style="33" customWidth="1"/>
    <col min="9458" max="9458" width="12.44140625" style="33" customWidth="1"/>
    <col min="9459" max="9459" width="1.33203125" style="33" customWidth="1"/>
    <col min="9460" max="9460" width="7" style="33" customWidth="1"/>
    <col min="9461" max="9461" width="11" style="33" customWidth="1"/>
    <col min="9462" max="9462" width="8.109375" style="33" customWidth="1"/>
    <col min="9463" max="9463" width="6.109375" style="33" customWidth="1"/>
    <col min="9464" max="9464" width="12.44140625" style="33" customWidth="1"/>
    <col min="9465" max="9465" width="1.6640625" style="33" customWidth="1"/>
    <col min="9466" max="9466" width="6.6640625" style="33" customWidth="1"/>
    <col min="9467" max="9467" width="11" style="33" customWidth="1"/>
    <col min="9468" max="9468" width="8.109375" style="33" customWidth="1"/>
    <col min="9469" max="9469" width="6.109375" style="33" customWidth="1"/>
    <col min="9470" max="9470" width="12.44140625" style="33" customWidth="1"/>
    <col min="9471" max="9696" width="11.44140625" style="33"/>
    <col min="9697" max="9697" width="2" style="33" customWidth="1"/>
    <col min="9698" max="9698" width="7" style="33" customWidth="1"/>
    <col min="9699" max="9699" width="11" style="33" customWidth="1"/>
    <col min="9700" max="9700" width="6.44140625" style="33" customWidth="1"/>
    <col min="9701" max="9701" width="6.88671875" style="33" customWidth="1"/>
    <col min="9702" max="9702" width="12.44140625" style="33" customWidth="1"/>
    <col min="9703" max="9703" width="1.109375" style="33" customWidth="1"/>
    <col min="9704" max="9704" width="7" style="33" customWidth="1"/>
    <col min="9705" max="9705" width="11" style="33" customWidth="1"/>
    <col min="9706" max="9706" width="6.44140625" style="33" customWidth="1"/>
    <col min="9707" max="9707" width="6.109375" style="33" customWidth="1"/>
    <col min="9708" max="9708" width="12.44140625" style="33" customWidth="1"/>
    <col min="9709" max="9709" width="1.33203125" style="33" customWidth="1"/>
    <col min="9710" max="9710" width="7" style="33" customWidth="1"/>
    <col min="9711" max="9711" width="11" style="33" customWidth="1"/>
    <col min="9712" max="9712" width="8.109375" style="33" customWidth="1"/>
    <col min="9713" max="9713" width="6.109375" style="33" customWidth="1"/>
    <col min="9714" max="9714" width="12.44140625" style="33" customWidth="1"/>
    <col min="9715" max="9715" width="1.33203125" style="33" customWidth="1"/>
    <col min="9716" max="9716" width="7" style="33" customWidth="1"/>
    <col min="9717" max="9717" width="11" style="33" customWidth="1"/>
    <col min="9718" max="9718" width="8.109375" style="33" customWidth="1"/>
    <col min="9719" max="9719" width="6.109375" style="33" customWidth="1"/>
    <col min="9720" max="9720" width="12.44140625" style="33" customWidth="1"/>
    <col min="9721" max="9721" width="1.6640625" style="33" customWidth="1"/>
    <col min="9722" max="9722" width="6.6640625" style="33" customWidth="1"/>
    <col min="9723" max="9723" width="11" style="33" customWidth="1"/>
    <col min="9724" max="9724" width="8.109375" style="33" customWidth="1"/>
    <col min="9725" max="9725" width="6.109375" style="33" customWidth="1"/>
    <col min="9726" max="9726" width="12.44140625" style="33" customWidth="1"/>
    <col min="9727" max="9952" width="11.44140625" style="33"/>
    <col min="9953" max="9953" width="2" style="33" customWidth="1"/>
    <col min="9954" max="9954" width="7" style="33" customWidth="1"/>
    <col min="9955" max="9955" width="11" style="33" customWidth="1"/>
    <col min="9956" max="9956" width="6.44140625" style="33" customWidth="1"/>
    <col min="9957" max="9957" width="6.88671875" style="33" customWidth="1"/>
    <col min="9958" max="9958" width="12.44140625" style="33" customWidth="1"/>
    <col min="9959" max="9959" width="1.109375" style="33" customWidth="1"/>
    <col min="9960" max="9960" width="7" style="33" customWidth="1"/>
    <col min="9961" max="9961" width="11" style="33" customWidth="1"/>
    <col min="9962" max="9962" width="6.44140625" style="33" customWidth="1"/>
    <col min="9963" max="9963" width="6.109375" style="33" customWidth="1"/>
    <col min="9964" max="9964" width="12.44140625" style="33" customWidth="1"/>
    <col min="9965" max="9965" width="1.33203125" style="33" customWidth="1"/>
    <col min="9966" max="9966" width="7" style="33" customWidth="1"/>
    <col min="9967" max="9967" width="11" style="33" customWidth="1"/>
    <col min="9968" max="9968" width="8.109375" style="33" customWidth="1"/>
    <col min="9969" max="9969" width="6.109375" style="33" customWidth="1"/>
    <col min="9970" max="9970" width="12.44140625" style="33" customWidth="1"/>
    <col min="9971" max="9971" width="1.33203125" style="33" customWidth="1"/>
    <col min="9972" max="9972" width="7" style="33" customWidth="1"/>
    <col min="9973" max="9973" width="11" style="33" customWidth="1"/>
    <col min="9974" max="9974" width="8.109375" style="33" customWidth="1"/>
    <col min="9975" max="9975" width="6.109375" style="33" customWidth="1"/>
    <col min="9976" max="9976" width="12.44140625" style="33" customWidth="1"/>
    <col min="9977" max="9977" width="1.6640625" style="33" customWidth="1"/>
    <col min="9978" max="9978" width="6.6640625" style="33" customWidth="1"/>
    <col min="9979" max="9979" width="11" style="33" customWidth="1"/>
    <col min="9980" max="9980" width="8.109375" style="33" customWidth="1"/>
    <col min="9981" max="9981" width="6.109375" style="33" customWidth="1"/>
    <col min="9982" max="9982" width="12.44140625" style="33" customWidth="1"/>
    <col min="9983" max="10208" width="11.44140625" style="33"/>
    <col min="10209" max="10209" width="2" style="33" customWidth="1"/>
    <col min="10210" max="10210" width="7" style="33" customWidth="1"/>
    <col min="10211" max="10211" width="11" style="33" customWidth="1"/>
    <col min="10212" max="10212" width="6.44140625" style="33" customWidth="1"/>
    <col min="10213" max="10213" width="6.88671875" style="33" customWidth="1"/>
    <col min="10214" max="10214" width="12.44140625" style="33" customWidth="1"/>
    <col min="10215" max="10215" width="1.109375" style="33" customWidth="1"/>
    <col min="10216" max="10216" width="7" style="33" customWidth="1"/>
    <col min="10217" max="10217" width="11" style="33" customWidth="1"/>
    <col min="10218" max="10218" width="6.44140625" style="33" customWidth="1"/>
    <col min="10219" max="10219" width="6.109375" style="33" customWidth="1"/>
    <col min="10220" max="10220" width="12.44140625" style="33" customWidth="1"/>
    <col min="10221" max="10221" width="1.33203125" style="33" customWidth="1"/>
    <col min="10222" max="10222" width="7" style="33" customWidth="1"/>
    <col min="10223" max="10223" width="11" style="33" customWidth="1"/>
    <col min="10224" max="10224" width="8.109375" style="33" customWidth="1"/>
    <col min="10225" max="10225" width="6.109375" style="33" customWidth="1"/>
    <col min="10226" max="10226" width="12.44140625" style="33" customWidth="1"/>
    <col min="10227" max="10227" width="1.33203125" style="33" customWidth="1"/>
    <col min="10228" max="10228" width="7" style="33" customWidth="1"/>
    <col min="10229" max="10229" width="11" style="33" customWidth="1"/>
    <col min="10230" max="10230" width="8.109375" style="33" customWidth="1"/>
    <col min="10231" max="10231" width="6.109375" style="33" customWidth="1"/>
    <col min="10232" max="10232" width="12.44140625" style="33" customWidth="1"/>
    <col min="10233" max="10233" width="1.6640625" style="33" customWidth="1"/>
    <col min="10234" max="10234" width="6.6640625" style="33" customWidth="1"/>
    <col min="10235" max="10235" width="11" style="33" customWidth="1"/>
    <col min="10236" max="10236" width="8.109375" style="33" customWidth="1"/>
    <col min="10237" max="10237" width="6.109375" style="33" customWidth="1"/>
    <col min="10238" max="10238" width="12.44140625" style="33" customWidth="1"/>
    <col min="10239" max="10464" width="11.44140625" style="33"/>
    <col min="10465" max="10465" width="2" style="33" customWidth="1"/>
    <col min="10466" max="10466" width="7" style="33" customWidth="1"/>
    <col min="10467" max="10467" width="11" style="33" customWidth="1"/>
    <col min="10468" max="10468" width="6.44140625" style="33" customWidth="1"/>
    <col min="10469" max="10469" width="6.88671875" style="33" customWidth="1"/>
    <col min="10470" max="10470" width="12.44140625" style="33" customWidth="1"/>
    <col min="10471" max="10471" width="1.109375" style="33" customWidth="1"/>
    <col min="10472" max="10472" width="7" style="33" customWidth="1"/>
    <col min="10473" max="10473" width="11" style="33" customWidth="1"/>
    <col min="10474" max="10474" width="6.44140625" style="33" customWidth="1"/>
    <col min="10475" max="10475" width="6.109375" style="33" customWidth="1"/>
    <col min="10476" max="10476" width="12.44140625" style="33" customWidth="1"/>
    <col min="10477" max="10477" width="1.33203125" style="33" customWidth="1"/>
    <col min="10478" max="10478" width="7" style="33" customWidth="1"/>
    <col min="10479" max="10479" width="11" style="33" customWidth="1"/>
    <col min="10480" max="10480" width="8.109375" style="33" customWidth="1"/>
    <col min="10481" max="10481" width="6.109375" style="33" customWidth="1"/>
    <col min="10482" max="10482" width="12.44140625" style="33" customWidth="1"/>
    <col min="10483" max="10483" width="1.33203125" style="33" customWidth="1"/>
    <col min="10484" max="10484" width="7" style="33" customWidth="1"/>
    <col min="10485" max="10485" width="11" style="33" customWidth="1"/>
    <col min="10486" max="10486" width="8.109375" style="33" customWidth="1"/>
    <col min="10487" max="10487" width="6.109375" style="33" customWidth="1"/>
    <col min="10488" max="10488" width="12.44140625" style="33" customWidth="1"/>
    <col min="10489" max="10489" width="1.6640625" style="33" customWidth="1"/>
    <col min="10490" max="10490" width="6.6640625" style="33" customWidth="1"/>
    <col min="10491" max="10491" width="11" style="33" customWidth="1"/>
    <col min="10492" max="10492" width="8.109375" style="33" customWidth="1"/>
    <col min="10493" max="10493" width="6.109375" style="33" customWidth="1"/>
    <col min="10494" max="10494" width="12.44140625" style="33" customWidth="1"/>
    <col min="10495" max="10720" width="11.44140625" style="33"/>
    <col min="10721" max="10721" width="2" style="33" customWidth="1"/>
    <col min="10722" max="10722" width="7" style="33" customWidth="1"/>
    <col min="10723" max="10723" width="11" style="33" customWidth="1"/>
    <col min="10724" max="10724" width="6.44140625" style="33" customWidth="1"/>
    <col min="10725" max="10725" width="6.88671875" style="33" customWidth="1"/>
    <col min="10726" max="10726" width="12.44140625" style="33" customWidth="1"/>
    <col min="10727" max="10727" width="1.109375" style="33" customWidth="1"/>
    <col min="10728" max="10728" width="7" style="33" customWidth="1"/>
    <col min="10729" max="10729" width="11" style="33" customWidth="1"/>
    <col min="10730" max="10730" width="6.44140625" style="33" customWidth="1"/>
    <col min="10731" max="10731" width="6.109375" style="33" customWidth="1"/>
    <col min="10732" max="10732" width="12.44140625" style="33" customWidth="1"/>
    <col min="10733" max="10733" width="1.33203125" style="33" customWidth="1"/>
    <col min="10734" max="10734" width="7" style="33" customWidth="1"/>
    <col min="10735" max="10735" width="11" style="33" customWidth="1"/>
    <col min="10736" max="10736" width="8.109375" style="33" customWidth="1"/>
    <col min="10737" max="10737" width="6.109375" style="33" customWidth="1"/>
    <col min="10738" max="10738" width="12.44140625" style="33" customWidth="1"/>
    <col min="10739" max="10739" width="1.33203125" style="33" customWidth="1"/>
    <col min="10740" max="10740" width="7" style="33" customWidth="1"/>
    <col min="10741" max="10741" width="11" style="33" customWidth="1"/>
    <col min="10742" max="10742" width="8.109375" style="33" customWidth="1"/>
    <col min="10743" max="10743" width="6.109375" style="33" customWidth="1"/>
    <col min="10744" max="10744" width="12.44140625" style="33" customWidth="1"/>
    <col min="10745" max="10745" width="1.6640625" style="33" customWidth="1"/>
    <col min="10746" max="10746" width="6.6640625" style="33" customWidth="1"/>
    <col min="10747" max="10747" width="11" style="33" customWidth="1"/>
    <col min="10748" max="10748" width="8.109375" style="33" customWidth="1"/>
    <col min="10749" max="10749" width="6.109375" style="33" customWidth="1"/>
    <col min="10750" max="10750" width="12.44140625" style="33" customWidth="1"/>
    <col min="10751" max="10976" width="11.44140625" style="33"/>
    <col min="10977" max="10977" width="2" style="33" customWidth="1"/>
    <col min="10978" max="10978" width="7" style="33" customWidth="1"/>
    <col min="10979" max="10979" width="11" style="33" customWidth="1"/>
    <col min="10980" max="10980" width="6.44140625" style="33" customWidth="1"/>
    <col min="10981" max="10981" width="6.88671875" style="33" customWidth="1"/>
    <col min="10982" max="10982" width="12.44140625" style="33" customWidth="1"/>
    <col min="10983" max="10983" width="1.109375" style="33" customWidth="1"/>
    <col min="10984" max="10984" width="7" style="33" customWidth="1"/>
    <col min="10985" max="10985" width="11" style="33" customWidth="1"/>
    <col min="10986" max="10986" width="6.44140625" style="33" customWidth="1"/>
    <col min="10987" max="10987" width="6.109375" style="33" customWidth="1"/>
    <col min="10988" max="10988" width="12.44140625" style="33" customWidth="1"/>
    <col min="10989" max="10989" width="1.33203125" style="33" customWidth="1"/>
    <col min="10990" max="10990" width="7" style="33" customWidth="1"/>
    <col min="10991" max="10991" width="11" style="33" customWidth="1"/>
    <col min="10992" max="10992" width="8.109375" style="33" customWidth="1"/>
    <col min="10993" max="10993" width="6.109375" style="33" customWidth="1"/>
    <col min="10994" max="10994" width="12.44140625" style="33" customWidth="1"/>
    <col min="10995" max="10995" width="1.33203125" style="33" customWidth="1"/>
    <col min="10996" max="10996" width="7" style="33" customWidth="1"/>
    <col min="10997" max="10997" width="11" style="33" customWidth="1"/>
    <col min="10998" max="10998" width="8.109375" style="33" customWidth="1"/>
    <col min="10999" max="10999" width="6.109375" style="33" customWidth="1"/>
    <col min="11000" max="11000" width="12.44140625" style="33" customWidth="1"/>
    <col min="11001" max="11001" width="1.6640625" style="33" customWidth="1"/>
    <col min="11002" max="11002" width="6.6640625" style="33" customWidth="1"/>
    <col min="11003" max="11003" width="11" style="33" customWidth="1"/>
    <col min="11004" max="11004" width="8.109375" style="33" customWidth="1"/>
    <col min="11005" max="11005" width="6.109375" style="33" customWidth="1"/>
    <col min="11006" max="11006" width="12.44140625" style="33" customWidth="1"/>
    <col min="11007" max="11232" width="11.44140625" style="33"/>
    <col min="11233" max="11233" width="2" style="33" customWidth="1"/>
    <col min="11234" max="11234" width="7" style="33" customWidth="1"/>
    <col min="11235" max="11235" width="11" style="33" customWidth="1"/>
    <col min="11236" max="11236" width="6.44140625" style="33" customWidth="1"/>
    <col min="11237" max="11237" width="6.88671875" style="33" customWidth="1"/>
    <col min="11238" max="11238" width="12.44140625" style="33" customWidth="1"/>
    <col min="11239" max="11239" width="1.109375" style="33" customWidth="1"/>
    <col min="11240" max="11240" width="7" style="33" customWidth="1"/>
    <col min="11241" max="11241" width="11" style="33" customWidth="1"/>
    <col min="11242" max="11242" width="6.44140625" style="33" customWidth="1"/>
    <col min="11243" max="11243" width="6.109375" style="33" customWidth="1"/>
    <col min="11244" max="11244" width="12.44140625" style="33" customWidth="1"/>
    <col min="11245" max="11245" width="1.33203125" style="33" customWidth="1"/>
    <col min="11246" max="11246" width="7" style="33" customWidth="1"/>
    <col min="11247" max="11247" width="11" style="33" customWidth="1"/>
    <col min="11248" max="11248" width="8.109375" style="33" customWidth="1"/>
    <col min="11249" max="11249" width="6.109375" style="33" customWidth="1"/>
    <col min="11250" max="11250" width="12.44140625" style="33" customWidth="1"/>
    <col min="11251" max="11251" width="1.33203125" style="33" customWidth="1"/>
    <col min="11252" max="11252" width="7" style="33" customWidth="1"/>
    <col min="11253" max="11253" width="11" style="33" customWidth="1"/>
    <col min="11254" max="11254" width="8.109375" style="33" customWidth="1"/>
    <col min="11255" max="11255" width="6.109375" style="33" customWidth="1"/>
    <col min="11256" max="11256" width="12.44140625" style="33" customWidth="1"/>
    <col min="11257" max="11257" width="1.6640625" style="33" customWidth="1"/>
    <col min="11258" max="11258" width="6.6640625" style="33" customWidth="1"/>
    <col min="11259" max="11259" width="11" style="33" customWidth="1"/>
    <col min="11260" max="11260" width="8.109375" style="33" customWidth="1"/>
    <col min="11261" max="11261" width="6.109375" style="33" customWidth="1"/>
    <col min="11262" max="11262" width="12.44140625" style="33" customWidth="1"/>
    <col min="11263" max="11488" width="11.44140625" style="33"/>
    <col min="11489" max="11489" width="2" style="33" customWidth="1"/>
    <col min="11490" max="11490" width="7" style="33" customWidth="1"/>
    <col min="11491" max="11491" width="11" style="33" customWidth="1"/>
    <col min="11492" max="11492" width="6.44140625" style="33" customWidth="1"/>
    <col min="11493" max="11493" width="6.88671875" style="33" customWidth="1"/>
    <col min="11494" max="11494" width="12.44140625" style="33" customWidth="1"/>
    <col min="11495" max="11495" width="1.109375" style="33" customWidth="1"/>
    <col min="11496" max="11496" width="7" style="33" customWidth="1"/>
    <col min="11497" max="11497" width="11" style="33" customWidth="1"/>
    <col min="11498" max="11498" width="6.44140625" style="33" customWidth="1"/>
    <col min="11499" max="11499" width="6.109375" style="33" customWidth="1"/>
    <col min="11500" max="11500" width="12.44140625" style="33" customWidth="1"/>
    <col min="11501" max="11501" width="1.33203125" style="33" customWidth="1"/>
    <col min="11502" max="11502" width="7" style="33" customWidth="1"/>
    <col min="11503" max="11503" width="11" style="33" customWidth="1"/>
    <col min="11504" max="11504" width="8.109375" style="33" customWidth="1"/>
    <col min="11505" max="11505" width="6.109375" style="33" customWidth="1"/>
    <col min="11506" max="11506" width="12.44140625" style="33" customWidth="1"/>
    <col min="11507" max="11507" width="1.33203125" style="33" customWidth="1"/>
    <col min="11508" max="11508" width="7" style="33" customWidth="1"/>
    <col min="11509" max="11509" width="11" style="33" customWidth="1"/>
    <col min="11510" max="11510" width="8.109375" style="33" customWidth="1"/>
    <col min="11511" max="11511" width="6.109375" style="33" customWidth="1"/>
    <col min="11512" max="11512" width="12.44140625" style="33" customWidth="1"/>
    <col min="11513" max="11513" width="1.6640625" style="33" customWidth="1"/>
    <col min="11514" max="11514" width="6.6640625" style="33" customWidth="1"/>
    <col min="11515" max="11515" width="11" style="33" customWidth="1"/>
    <col min="11516" max="11516" width="8.109375" style="33" customWidth="1"/>
    <col min="11517" max="11517" width="6.109375" style="33" customWidth="1"/>
    <col min="11518" max="11518" width="12.44140625" style="33" customWidth="1"/>
    <col min="11519" max="11744" width="11.44140625" style="33"/>
    <col min="11745" max="11745" width="2" style="33" customWidth="1"/>
    <col min="11746" max="11746" width="7" style="33" customWidth="1"/>
    <col min="11747" max="11747" width="11" style="33" customWidth="1"/>
    <col min="11748" max="11748" width="6.44140625" style="33" customWidth="1"/>
    <col min="11749" max="11749" width="6.88671875" style="33" customWidth="1"/>
    <col min="11750" max="11750" width="12.44140625" style="33" customWidth="1"/>
    <col min="11751" max="11751" width="1.109375" style="33" customWidth="1"/>
    <col min="11752" max="11752" width="7" style="33" customWidth="1"/>
    <col min="11753" max="11753" width="11" style="33" customWidth="1"/>
    <col min="11754" max="11754" width="6.44140625" style="33" customWidth="1"/>
    <col min="11755" max="11755" width="6.109375" style="33" customWidth="1"/>
    <col min="11756" max="11756" width="12.44140625" style="33" customWidth="1"/>
    <col min="11757" max="11757" width="1.33203125" style="33" customWidth="1"/>
    <col min="11758" max="11758" width="7" style="33" customWidth="1"/>
    <col min="11759" max="11759" width="11" style="33" customWidth="1"/>
    <col min="11760" max="11760" width="8.109375" style="33" customWidth="1"/>
    <col min="11761" max="11761" width="6.109375" style="33" customWidth="1"/>
    <col min="11762" max="11762" width="12.44140625" style="33" customWidth="1"/>
    <col min="11763" max="11763" width="1.33203125" style="33" customWidth="1"/>
    <col min="11764" max="11764" width="7" style="33" customWidth="1"/>
    <col min="11765" max="11765" width="11" style="33" customWidth="1"/>
    <col min="11766" max="11766" width="8.109375" style="33" customWidth="1"/>
    <col min="11767" max="11767" width="6.109375" style="33" customWidth="1"/>
    <col min="11768" max="11768" width="12.44140625" style="33" customWidth="1"/>
    <col min="11769" max="11769" width="1.6640625" style="33" customWidth="1"/>
    <col min="11770" max="11770" width="6.6640625" style="33" customWidth="1"/>
    <col min="11771" max="11771" width="11" style="33" customWidth="1"/>
    <col min="11772" max="11772" width="8.109375" style="33" customWidth="1"/>
    <col min="11773" max="11773" width="6.109375" style="33" customWidth="1"/>
    <col min="11774" max="11774" width="12.44140625" style="33" customWidth="1"/>
    <col min="11775" max="12000" width="11.44140625" style="33"/>
    <col min="12001" max="12001" width="2" style="33" customWidth="1"/>
    <col min="12002" max="12002" width="7" style="33" customWidth="1"/>
    <col min="12003" max="12003" width="11" style="33" customWidth="1"/>
    <col min="12004" max="12004" width="6.44140625" style="33" customWidth="1"/>
    <col min="12005" max="12005" width="6.88671875" style="33" customWidth="1"/>
    <col min="12006" max="12006" width="12.44140625" style="33" customWidth="1"/>
    <col min="12007" max="12007" width="1.109375" style="33" customWidth="1"/>
    <col min="12008" max="12008" width="7" style="33" customWidth="1"/>
    <col min="12009" max="12009" width="11" style="33" customWidth="1"/>
    <col min="12010" max="12010" width="6.44140625" style="33" customWidth="1"/>
    <col min="12011" max="12011" width="6.109375" style="33" customWidth="1"/>
    <col min="12012" max="12012" width="12.44140625" style="33" customWidth="1"/>
    <col min="12013" max="12013" width="1.33203125" style="33" customWidth="1"/>
    <col min="12014" max="12014" width="7" style="33" customWidth="1"/>
    <col min="12015" max="12015" width="11" style="33" customWidth="1"/>
    <col min="12016" max="12016" width="8.109375" style="33" customWidth="1"/>
    <col min="12017" max="12017" width="6.109375" style="33" customWidth="1"/>
    <col min="12018" max="12018" width="12.44140625" style="33" customWidth="1"/>
    <col min="12019" max="12019" width="1.33203125" style="33" customWidth="1"/>
    <col min="12020" max="12020" width="7" style="33" customWidth="1"/>
    <col min="12021" max="12021" width="11" style="33" customWidth="1"/>
    <col min="12022" max="12022" width="8.109375" style="33" customWidth="1"/>
    <col min="12023" max="12023" width="6.109375" style="33" customWidth="1"/>
    <col min="12024" max="12024" width="12.44140625" style="33" customWidth="1"/>
    <col min="12025" max="12025" width="1.6640625" style="33" customWidth="1"/>
    <col min="12026" max="12026" width="6.6640625" style="33" customWidth="1"/>
    <col min="12027" max="12027" width="11" style="33" customWidth="1"/>
    <col min="12028" max="12028" width="8.109375" style="33" customWidth="1"/>
    <col min="12029" max="12029" width="6.109375" style="33" customWidth="1"/>
    <col min="12030" max="12030" width="12.44140625" style="33" customWidth="1"/>
    <col min="12031" max="12256" width="11.44140625" style="33"/>
    <col min="12257" max="12257" width="2" style="33" customWidth="1"/>
    <col min="12258" max="12258" width="7" style="33" customWidth="1"/>
    <col min="12259" max="12259" width="11" style="33" customWidth="1"/>
    <col min="12260" max="12260" width="6.44140625" style="33" customWidth="1"/>
    <col min="12261" max="12261" width="6.88671875" style="33" customWidth="1"/>
    <col min="12262" max="12262" width="12.44140625" style="33" customWidth="1"/>
    <col min="12263" max="12263" width="1.109375" style="33" customWidth="1"/>
    <col min="12264" max="12264" width="7" style="33" customWidth="1"/>
    <col min="12265" max="12265" width="11" style="33" customWidth="1"/>
    <col min="12266" max="12266" width="6.44140625" style="33" customWidth="1"/>
    <col min="12267" max="12267" width="6.109375" style="33" customWidth="1"/>
    <col min="12268" max="12268" width="12.44140625" style="33" customWidth="1"/>
    <col min="12269" max="12269" width="1.33203125" style="33" customWidth="1"/>
    <col min="12270" max="12270" width="7" style="33" customWidth="1"/>
    <col min="12271" max="12271" width="11" style="33" customWidth="1"/>
    <col min="12272" max="12272" width="8.109375" style="33" customWidth="1"/>
    <col min="12273" max="12273" width="6.109375" style="33" customWidth="1"/>
    <col min="12274" max="12274" width="12.44140625" style="33" customWidth="1"/>
    <col min="12275" max="12275" width="1.33203125" style="33" customWidth="1"/>
    <col min="12276" max="12276" width="7" style="33" customWidth="1"/>
    <col min="12277" max="12277" width="11" style="33" customWidth="1"/>
    <col min="12278" max="12278" width="8.109375" style="33" customWidth="1"/>
    <col min="12279" max="12279" width="6.109375" style="33" customWidth="1"/>
    <col min="12280" max="12280" width="12.44140625" style="33" customWidth="1"/>
    <col min="12281" max="12281" width="1.6640625" style="33" customWidth="1"/>
    <col min="12282" max="12282" width="6.6640625" style="33" customWidth="1"/>
    <col min="12283" max="12283" width="11" style="33" customWidth="1"/>
    <col min="12284" max="12284" width="8.109375" style="33" customWidth="1"/>
    <col min="12285" max="12285" width="6.109375" style="33" customWidth="1"/>
    <col min="12286" max="12286" width="12.44140625" style="33" customWidth="1"/>
    <col min="12287" max="12512" width="11.44140625" style="33"/>
    <col min="12513" max="12513" width="2" style="33" customWidth="1"/>
    <col min="12514" max="12514" width="7" style="33" customWidth="1"/>
    <col min="12515" max="12515" width="11" style="33" customWidth="1"/>
    <col min="12516" max="12516" width="6.44140625" style="33" customWidth="1"/>
    <col min="12517" max="12517" width="6.88671875" style="33" customWidth="1"/>
    <col min="12518" max="12518" width="12.44140625" style="33" customWidth="1"/>
    <col min="12519" max="12519" width="1.109375" style="33" customWidth="1"/>
    <col min="12520" max="12520" width="7" style="33" customWidth="1"/>
    <col min="12521" max="12521" width="11" style="33" customWidth="1"/>
    <col min="12522" max="12522" width="6.44140625" style="33" customWidth="1"/>
    <col min="12523" max="12523" width="6.109375" style="33" customWidth="1"/>
    <col min="12524" max="12524" width="12.44140625" style="33" customWidth="1"/>
    <col min="12525" max="12525" width="1.33203125" style="33" customWidth="1"/>
    <col min="12526" max="12526" width="7" style="33" customWidth="1"/>
    <col min="12527" max="12527" width="11" style="33" customWidth="1"/>
    <col min="12528" max="12528" width="8.109375" style="33" customWidth="1"/>
    <col min="12529" max="12529" width="6.109375" style="33" customWidth="1"/>
    <col min="12530" max="12530" width="12.44140625" style="33" customWidth="1"/>
    <col min="12531" max="12531" width="1.33203125" style="33" customWidth="1"/>
    <col min="12532" max="12532" width="7" style="33" customWidth="1"/>
    <col min="12533" max="12533" width="11" style="33" customWidth="1"/>
    <col min="12534" max="12534" width="8.109375" style="33" customWidth="1"/>
    <col min="12535" max="12535" width="6.109375" style="33" customWidth="1"/>
    <col min="12536" max="12536" width="12.44140625" style="33" customWidth="1"/>
    <col min="12537" max="12537" width="1.6640625" style="33" customWidth="1"/>
    <col min="12538" max="12538" width="6.6640625" style="33" customWidth="1"/>
    <col min="12539" max="12539" width="11" style="33" customWidth="1"/>
    <col min="12540" max="12540" width="8.109375" style="33" customWidth="1"/>
    <col min="12541" max="12541" width="6.109375" style="33" customWidth="1"/>
    <col min="12542" max="12542" width="12.44140625" style="33" customWidth="1"/>
    <col min="12543" max="12768" width="11.44140625" style="33"/>
    <col min="12769" max="12769" width="2" style="33" customWidth="1"/>
    <col min="12770" max="12770" width="7" style="33" customWidth="1"/>
    <col min="12771" max="12771" width="11" style="33" customWidth="1"/>
    <col min="12772" max="12772" width="6.44140625" style="33" customWidth="1"/>
    <col min="12773" max="12773" width="6.88671875" style="33" customWidth="1"/>
    <col min="12774" max="12774" width="12.44140625" style="33" customWidth="1"/>
    <col min="12775" max="12775" width="1.109375" style="33" customWidth="1"/>
    <col min="12776" max="12776" width="7" style="33" customWidth="1"/>
    <col min="12777" max="12777" width="11" style="33" customWidth="1"/>
    <col min="12778" max="12778" width="6.44140625" style="33" customWidth="1"/>
    <col min="12779" max="12779" width="6.109375" style="33" customWidth="1"/>
    <col min="12780" max="12780" width="12.44140625" style="33" customWidth="1"/>
    <col min="12781" max="12781" width="1.33203125" style="33" customWidth="1"/>
    <col min="12782" max="12782" width="7" style="33" customWidth="1"/>
    <col min="12783" max="12783" width="11" style="33" customWidth="1"/>
    <col min="12784" max="12784" width="8.109375" style="33" customWidth="1"/>
    <col min="12785" max="12785" width="6.109375" style="33" customWidth="1"/>
    <col min="12786" max="12786" width="12.44140625" style="33" customWidth="1"/>
    <col min="12787" max="12787" width="1.33203125" style="33" customWidth="1"/>
    <col min="12788" max="12788" width="7" style="33" customWidth="1"/>
    <col min="12789" max="12789" width="11" style="33" customWidth="1"/>
    <col min="12790" max="12790" width="8.109375" style="33" customWidth="1"/>
    <col min="12791" max="12791" width="6.109375" style="33" customWidth="1"/>
    <col min="12792" max="12792" width="12.44140625" style="33" customWidth="1"/>
    <col min="12793" max="12793" width="1.6640625" style="33" customWidth="1"/>
    <col min="12794" max="12794" width="6.6640625" style="33" customWidth="1"/>
    <col min="12795" max="12795" width="11" style="33" customWidth="1"/>
    <col min="12796" max="12796" width="8.109375" style="33" customWidth="1"/>
    <col min="12797" max="12797" width="6.109375" style="33" customWidth="1"/>
    <col min="12798" max="12798" width="12.44140625" style="33" customWidth="1"/>
    <col min="12799" max="13024" width="11.44140625" style="33"/>
    <col min="13025" max="13025" width="2" style="33" customWidth="1"/>
    <col min="13026" max="13026" width="7" style="33" customWidth="1"/>
    <col min="13027" max="13027" width="11" style="33" customWidth="1"/>
    <col min="13028" max="13028" width="6.44140625" style="33" customWidth="1"/>
    <col min="13029" max="13029" width="6.88671875" style="33" customWidth="1"/>
    <col min="13030" max="13030" width="12.44140625" style="33" customWidth="1"/>
    <col min="13031" max="13031" width="1.109375" style="33" customWidth="1"/>
    <col min="13032" max="13032" width="7" style="33" customWidth="1"/>
    <col min="13033" max="13033" width="11" style="33" customWidth="1"/>
    <col min="13034" max="13034" width="6.44140625" style="33" customWidth="1"/>
    <col min="13035" max="13035" width="6.109375" style="33" customWidth="1"/>
    <col min="13036" max="13036" width="12.44140625" style="33" customWidth="1"/>
    <col min="13037" max="13037" width="1.33203125" style="33" customWidth="1"/>
    <col min="13038" max="13038" width="7" style="33" customWidth="1"/>
    <col min="13039" max="13039" width="11" style="33" customWidth="1"/>
    <col min="13040" max="13040" width="8.109375" style="33" customWidth="1"/>
    <col min="13041" max="13041" width="6.109375" style="33" customWidth="1"/>
    <col min="13042" max="13042" width="12.44140625" style="33" customWidth="1"/>
    <col min="13043" max="13043" width="1.33203125" style="33" customWidth="1"/>
    <col min="13044" max="13044" width="7" style="33" customWidth="1"/>
    <col min="13045" max="13045" width="11" style="33" customWidth="1"/>
    <col min="13046" max="13046" width="8.109375" style="33" customWidth="1"/>
    <col min="13047" max="13047" width="6.109375" style="33" customWidth="1"/>
    <col min="13048" max="13048" width="12.44140625" style="33" customWidth="1"/>
    <col min="13049" max="13049" width="1.6640625" style="33" customWidth="1"/>
    <col min="13050" max="13050" width="6.6640625" style="33" customWidth="1"/>
    <col min="13051" max="13051" width="11" style="33" customWidth="1"/>
    <col min="13052" max="13052" width="8.109375" style="33" customWidth="1"/>
    <col min="13053" max="13053" width="6.109375" style="33" customWidth="1"/>
    <col min="13054" max="13054" width="12.44140625" style="33" customWidth="1"/>
    <col min="13055" max="13280" width="11.44140625" style="33"/>
    <col min="13281" max="13281" width="2" style="33" customWidth="1"/>
    <col min="13282" max="13282" width="7" style="33" customWidth="1"/>
    <col min="13283" max="13283" width="11" style="33" customWidth="1"/>
    <col min="13284" max="13284" width="6.44140625" style="33" customWidth="1"/>
    <col min="13285" max="13285" width="6.88671875" style="33" customWidth="1"/>
    <col min="13286" max="13286" width="12.44140625" style="33" customWidth="1"/>
    <col min="13287" max="13287" width="1.109375" style="33" customWidth="1"/>
    <col min="13288" max="13288" width="7" style="33" customWidth="1"/>
    <col min="13289" max="13289" width="11" style="33" customWidth="1"/>
    <col min="13290" max="13290" width="6.44140625" style="33" customWidth="1"/>
    <col min="13291" max="13291" width="6.109375" style="33" customWidth="1"/>
    <col min="13292" max="13292" width="12.44140625" style="33" customWidth="1"/>
    <col min="13293" max="13293" width="1.33203125" style="33" customWidth="1"/>
    <col min="13294" max="13294" width="7" style="33" customWidth="1"/>
    <col min="13295" max="13295" width="11" style="33" customWidth="1"/>
    <col min="13296" max="13296" width="8.109375" style="33" customWidth="1"/>
    <col min="13297" max="13297" width="6.109375" style="33" customWidth="1"/>
    <col min="13298" max="13298" width="12.44140625" style="33" customWidth="1"/>
    <col min="13299" max="13299" width="1.33203125" style="33" customWidth="1"/>
    <col min="13300" max="13300" width="7" style="33" customWidth="1"/>
    <col min="13301" max="13301" width="11" style="33" customWidth="1"/>
    <col min="13302" max="13302" width="8.109375" style="33" customWidth="1"/>
    <col min="13303" max="13303" width="6.109375" style="33" customWidth="1"/>
    <col min="13304" max="13304" width="12.44140625" style="33" customWidth="1"/>
    <col min="13305" max="13305" width="1.6640625" style="33" customWidth="1"/>
    <col min="13306" max="13306" width="6.6640625" style="33" customWidth="1"/>
    <col min="13307" max="13307" width="11" style="33" customWidth="1"/>
    <col min="13308" max="13308" width="8.109375" style="33" customWidth="1"/>
    <col min="13309" max="13309" width="6.109375" style="33" customWidth="1"/>
    <col min="13310" max="13310" width="12.44140625" style="33" customWidth="1"/>
    <col min="13311" max="13536" width="11.44140625" style="33"/>
    <col min="13537" max="13537" width="2" style="33" customWidth="1"/>
    <col min="13538" max="13538" width="7" style="33" customWidth="1"/>
    <col min="13539" max="13539" width="11" style="33" customWidth="1"/>
    <col min="13540" max="13540" width="6.44140625" style="33" customWidth="1"/>
    <col min="13541" max="13541" width="6.88671875" style="33" customWidth="1"/>
    <col min="13542" max="13542" width="12.44140625" style="33" customWidth="1"/>
    <col min="13543" max="13543" width="1.109375" style="33" customWidth="1"/>
    <col min="13544" max="13544" width="7" style="33" customWidth="1"/>
    <col min="13545" max="13545" width="11" style="33" customWidth="1"/>
    <col min="13546" max="13546" width="6.44140625" style="33" customWidth="1"/>
    <col min="13547" max="13547" width="6.109375" style="33" customWidth="1"/>
    <col min="13548" max="13548" width="12.44140625" style="33" customWidth="1"/>
    <col min="13549" max="13549" width="1.33203125" style="33" customWidth="1"/>
    <col min="13550" max="13550" width="7" style="33" customWidth="1"/>
    <col min="13551" max="13551" width="11" style="33" customWidth="1"/>
    <col min="13552" max="13552" width="8.109375" style="33" customWidth="1"/>
    <col min="13553" max="13553" width="6.109375" style="33" customWidth="1"/>
    <col min="13554" max="13554" width="12.44140625" style="33" customWidth="1"/>
    <col min="13555" max="13555" width="1.33203125" style="33" customWidth="1"/>
    <col min="13556" max="13556" width="7" style="33" customWidth="1"/>
    <col min="13557" max="13557" width="11" style="33" customWidth="1"/>
    <col min="13558" max="13558" width="8.109375" style="33" customWidth="1"/>
    <col min="13559" max="13559" width="6.109375" style="33" customWidth="1"/>
    <col min="13560" max="13560" width="12.44140625" style="33" customWidth="1"/>
    <col min="13561" max="13561" width="1.6640625" style="33" customWidth="1"/>
    <col min="13562" max="13562" width="6.6640625" style="33" customWidth="1"/>
    <col min="13563" max="13563" width="11" style="33" customWidth="1"/>
    <col min="13564" max="13564" width="8.109375" style="33" customWidth="1"/>
    <col min="13565" max="13565" width="6.109375" style="33" customWidth="1"/>
    <col min="13566" max="13566" width="12.44140625" style="33" customWidth="1"/>
    <col min="13567" max="13792" width="11.44140625" style="33"/>
    <col min="13793" max="13793" width="2" style="33" customWidth="1"/>
    <col min="13794" max="13794" width="7" style="33" customWidth="1"/>
    <col min="13795" max="13795" width="11" style="33" customWidth="1"/>
    <col min="13796" max="13796" width="6.44140625" style="33" customWidth="1"/>
    <col min="13797" max="13797" width="6.88671875" style="33" customWidth="1"/>
    <col min="13798" max="13798" width="12.44140625" style="33" customWidth="1"/>
    <col min="13799" max="13799" width="1.109375" style="33" customWidth="1"/>
    <col min="13800" max="13800" width="7" style="33" customWidth="1"/>
    <col min="13801" max="13801" width="11" style="33" customWidth="1"/>
    <col min="13802" max="13802" width="6.44140625" style="33" customWidth="1"/>
    <col min="13803" max="13803" width="6.109375" style="33" customWidth="1"/>
    <col min="13804" max="13804" width="12.44140625" style="33" customWidth="1"/>
    <col min="13805" max="13805" width="1.33203125" style="33" customWidth="1"/>
    <col min="13806" max="13806" width="7" style="33" customWidth="1"/>
    <col min="13807" max="13807" width="11" style="33" customWidth="1"/>
    <col min="13808" max="13808" width="8.109375" style="33" customWidth="1"/>
    <col min="13809" max="13809" width="6.109375" style="33" customWidth="1"/>
    <col min="13810" max="13810" width="12.44140625" style="33" customWidth="1"/>
    <col min="13811" max="13811" width="1.33203125" style="33" customWidth="1"/>
    <col min="13812" max="13812" width="7" style="33" customWidth="1"/>
    <col min="13813" max="13813" width="11" style="33" customWidth="1"/>
    <col min="13814" max="13814" width="8.109375" style="33" customWidth="1"/>
    <col min="13815" max="13815" width="6.109375" style="33" customWidth="1"/>
    <col min="13816" max="13816" width="12.44140625" style="33" customWidth="1"/>
    <col min="13817" max="13817" width="1.6640625" style="33" customWidth="1"/>
    <col min="13818" max="13818" width="6.6640625" style="33" customWidth="1"/>
    <col min="13819" max="13819" width="11" style="33" customWidth="1"/>
    <col min="13820" max="13820" width="8.109375" style="33" customWidth="1"/>
    <col min="13821" max="13821" width="6.109375" style="33" customWidth="1"/>
    <col min="13822" max="13822" width="12.44140625" style="33" customWidth="1"/>
    <col min="13823" max="14048" width="11.44140625" style="33"/>
    <col min="14049" max="14049" width="2" style="33" customWidth="1"/>
    <col min="14050" max="14050" width="7" style="33" customWidth="1"/>
    <col min="14051" max="14051" width="11" style="33" customWidth="1"/>
    <col min="14052" max="14052" width="6.44140625" style="33" customWidth="1"/>
    <col min="14053" max="14053" width="6.88671875" style="33" customWidth="1"/>
    <col min="14054" max="14054" width="12.44140625" style="33" customWidth="1"/>
    <col min="14055" max="14055" width="1.109375" style="33" customWidth="1"/>
    <col min="14056" max="14056" width="7" style="33" customWidth="1"/>
    <col min="14057" max="14057" width="11" style="33" customWidth="1"/>
    <col min="14058" max="14058" width="6.44140625" style="33" customWidth="1"/>
    <col min="14059" max="14059" width="6.109375" style="33" customWidth="1"/>
    <col min="14060" max="14060" width="12.44140625" style="33" customWidth="1"/>
    <col min="14061" max="14061" width="1.33203125" style="33" customWidth="1"/>
    <col min="14062" max="14062" width="7" style="33" customWidth="1"/>
    <col min="14063" max="14063" width="11" style="33" customWidth="1"/>
    <col min="14064" max="14064" width="8.109375" style="33" customWidth="1"/>
    <col min="14065" max="14065" width="6.109375" style="33" customWidth="1"/>
    <col min="14066" max="14066" width="12.44140625" style="33" customWidth="1"/>
    <col min="14067" max="14067" width="1.33203125" style="33" customWidth="1"/>
    <col min="14068" max="14068" width="7" style="33" customWidth="1"/>
    <col min="14069" max="14069" width="11" style="33" customWidth="1"/>
    <col min="14070" max="14070" width="8.109375" style="33" customWidth="1"/>
    <col min="14071" max="14071" width="6.109375" style="33" customWidth="1"/>
    <col min="14072" max="14072" width="12.44140625" style="33" customWidth="1"/>
    <col min="14073" max="14073" width="1.6640625" style="33" customWidth="1"/>
    <col min="14074" max="14074" width="6.6640625" style="33" customWidth="1"/>
    <col min="14075" max="14075" width="11" style="33" customWidth="1"/>
    <col min="14076" max="14076" width="8.109375" style="33" customWidth="1"/>
    <col min="14077" max="14077" width="6.109375" style="33" customWidth="1"/>
    <col min="14078" max="14078" width="12.44140625" style="33" customWidth="1"/>
    <col min="14079" max="14304" width="11.44140625" style="33"/>
    <col min="14305" max="14305" width="2" style="33" customWidth="1"/>
    <col min="14306" max="14306" width="7" style="33" customWidth="1"/>
    <col min="14307" max="14307" width="11" style="33" customWidth="1"/>
    <col min="14308" max="14308" width="6.44140625" style="33" customWidth="1"/>
    <col min="14309" max="14309" width="6.88671875" style="33" customWidth="1"/>
    <col min="14310" max="14310" width="12.44140625" style="33" customWidth="1"/>
    <col min="14311" max="14311" width="1.109375" style="33" customWidth="1"/>
    <col min="14312" max="14312" width="7" style="33" customWidth="1"/>
    <col min="14313" max="14313" width="11" style="33" customWidth="1"/>
    <col min="14314" max="14314" width="6.44140625" style="33" customWidth="1"/>
    <col min="14315" max="14315" width="6.109375" style="33" customWidth="1"/>
    <col min="14316" max="14316" width="12.44140625" style="33" customWidth="1"/>
    <col min="14317" max="14317" width="1.33203125" style="33" customWidth="1"/>
    <col min="14318" max="14318" width="7" style="33" customWidth="1"/>
    <col min="14319" max="14319" width="11" style="33" customWidth="1"/>
    <col min="14320" max="14320" width="8.109375" style="33" customWidth="1"/>
    <col min="14321" max="14321" width="6.109375" style="33" customWidth="1"/>
    <col min="14322" max="14322" width="12.44140625" style="33" customWidth="1"/>
    <col min="14323" max="14323" width="1.33203125" style="33" customWidth="1"/>
    <col min="14324" max="14324" width="7" style="33" customWidth="1"/>
    <col min="14325" max="14325" width="11" style="33" customWidth="1"/>
    <col min="14326" max="14326" width="8.109375" style="33" customWidth="1"/>
    <col min="14327" max="14327" width="6.109375" style="33" customWidth="1"/>
    <col min="14328" max="14328" width="12.44140625" style="33" customWidth="1"/>
    <col min="14329" max="14329" width="1.6640625" style="33" customWidth="1"/>
    <col min="14330" max="14330" width="6.6640625" style="33" customWidth="1"/>
    <col min="14331" max="14331" width="11" style="33" customWidth="1"/>
    <col min="14332" max="14332" width="8.109375" style="33" customWidth="1"/>
    <col min="14333" max="14333" width="6.109375" style="33" customWidth="1"/>
    <col min="14334" max="14334" width="12.44140625" style="33" customWidth="1"/>
    <col min="14335" max="14560" width="11.44140625" style="33"/>
    <col min="14561" max="14561" width="2" style="33" customWidth="1"/>
    <col min="14562" max="14562" width="7" style="33" customWidth="1"/>
    <col min="14563" max="14563" width="11" style="33" customWidth="1"/>
    <col min="14564" max="14564" width="6.44140625" style="33" customWidth="1"/>
    <col min="14565" max="14565" width="6.88671875" style="33" customWidth="1"/>
    <col min="14566" max="14566" width="12.44140625" style="33" customWidth="1"/>
    <col min="14567" max="14567" width="1.109375" style="33" customWidth="1"/>
    <col min="14568" max="14568" width="7" style="33" customWidth="1"/>
    <col min="14569" max="14569" width="11" style="33" customWidth="1"/>
    <col min="14570" max="14570" width="6.44140625" style="33" customWidth="1"/>
    <col min="14571" max="14571" width="6.109375" style="33" customWidth="1"/>
    <col min="14572" max="14572" width="12.44140625" style="33" customWidth="1"/>
    <col min="14573" max="14573" width="1.33203125" style="33" customWidth="1"/>
    <col min="14574" max="14574" width="7" style="33" customWidth="1"/>
    <col min="14575" max="14575" width="11" style="33" customWidth="1"/>
    <col min="14576" max="14576" width="8.109375" style="33" customWidth="1"/>
    <col min="14577" max="14577" width="6.109375" style="33" customWidth="1"/>
    <col min="14578" max="14578" width="12.44140625" style="33" customWidth="1"/>
    <col min="14579" max="14579" width="1.33203125" style="33" customWidth="1"/>
    <col min="14580" max="14580" width="7" style="33" customWidth="1"/>
    <col min="14581" max="14581" width="11" style="33" customWidth="1"/>
    <col min="14582" max="14582" width="8.109375" style="33" customWidth="1"/>
    <col min="14583" max="14583" width="6.109375" style="33" customWidth="1"/>
    <col min="14584" max="14584" width="12.44140625" style="33" customWidth="1"/>
    <col min="14585" max="14585" width="1.6640625" style="33" customWidth="1"/>
    <col min="14586" max="14586" width="6.6640625" style="33" customWidth="1"/>
    <col min="14587" max="14587" width="11" style="33" customWidth="1"/>
    <col min="14588" max="14588" width="8.109375" style="33" customWidth="1"/>
    <col min="14589" max="14589" width="6.109375" style="33" customWidth="1"/>
    <col min="14590" max="14590" width="12.44140625" style="33" customWidth="1"/>
    <col min="14591" max="14816" width="11.44140625" style="33"/>
    <col min="14817" max="14817" width="2" style="33" customWidth="1"/>
    <col min="14818" max="14818" width="7" style="33" customWidth="1"/>
    <col min="14819" max="14819" width="11" style="33" customWidth="1"/>
    <col min="14820" max="14820" width="6.44140625" style="33" customWidth="1"/>
    <col min="14821" max="14821" width="6.88671875" style="33" customWidth="1"/>
    <col min="14822" max="14822" width="12.44140625" style="33" customWidth="1"/>
    <col min="14823" max="14823" width="1.109375" style="33" customWidth="1"/>
    <col min="14824" max="14824" width="7" style="33" customWidth="1"/>
    <col min="14825" max="14825" width="11" style="33" customWidth="1"/>
    <col min="14826" max="14826" width="6.44140625" style="33" customWidth="1"/>
    <col min="14827" max="14827" width="6.109375" style="33" customWidth="1"/>
    <col min="14828" max="14828" width="12.44140625" style="33" customWidth="1"/>
    <col min="14829" max="14829" width="1.33203125" style="33" customWidth="1"/>
    <col min="14830" max="14830" width="7" style="33" customWidth="1"/>
    <col min="14831" max="14831" width="11" style="33" customWidth="1"/>
    <col min="14832" max="14832" width="8.109375" style="33" customWidth="1"/>
    <col min="14833" max="14833" width="6.109375" style="33" customWidth="1"/>
    <col min="14834" max="14834" width="12.44140625" style="33" customWidth="1"/>
    <col min="14835" max="14835" width="1.33203125" style="33" customWidth="1"/>
    <col min="14836" max="14836" width="7" style="33" customWidth="1"/>
    <col min="14837" max="14837" width="11" style="33" customWidth="1"/>
    <col min="14838" max="14838" width="8.109375" style="33" customWidth="1"/>
    <col min="14839" max="14839" width="6.109375" style="33" customWidth="1"/>
    <col min="14840" max="14840" width="12.44140625" style="33" customWidth="1"/>
    <col min="14841" max="14841" width="1.6640625" style="33" customWidth="1"/>
    <col min="14842" max="14842" width="6.6640625" style="33" customWidth="1"/>
    <col min="14843" max="14843" width="11" style="33" customWidth="1"/>
    <col min="14844" max="14844" width="8.109375" style="33" customWidth="1"/>
    <col min="14845" max="14845" width="6.109375" style="33" customWidth="1"/>
    <col min="14846" max="14846" width="12.44140625" style="33" customWidth="1"/>
    <col min="14847" max="15072" width="11.44140625" style="33"/>
    <col min="15073" max="15073" width="2" style="33" customWidth="1"/>
    <col min="15074" max="15074" width="7" style="33" customWidth="1"/>
    <col min="15075" max="15075" width="11" style="33" customWidth="1"/>
    <col min="15076" max="15076" width="6.44140625" style="33" customWidth="1"/>
    <col min="15077" max="15077" width="6.88671875" style="33" customWidth="1"/>
    <col min="15078" max="15078" width="12.44140625" style="33" customWidth="1"/>
    <col min="15079" max="15079" width="1.109375" style="33" customWidth="1"/>
    <col min="15080" max="15080" width="7" style="33" customWidth="1"/>
    <col min="15081" max="15081" width="11" style="33" customWidth="1"/>
    <col min="15082" max="15082" width="6.44140625" style="33" customWidth="1"/>
    <col min="15083" max="15083" width="6.109375" style="33" customWidth="1"/>
    <col min="15084" max="15084" width="12.44140625" style="33" customWidth="1"/>
    <col min="15085" max="15085" width="1.33203125" style="33" customWidth="1"/>
    <col min="15086" max="15086" width="7" style="33" customWidth="1"/>
    <col min="15087" max="15087" width="11" style="33" customWidth="1"/>
    <col min="15088" max="15088" width="8.109375" style="33" customWidth="1"/>
    <col min="15089" max="15089" width="6.109375" style="33" customWidth="1"/>
    <col min="15090" max="15090" width="12.44140625" style="33" customWidth="1"/>
    <col min="15091" max="15091" width="1.33203125" style="33" customWidth="1"/>
    <col min="15092" max="15092" width="7" style="33" customWidth="1"/>
    <col min="15093" max="15093" width="11" style="33" customWidth="1"/>
    <col min="15094" max="15094" width="8.109375" style="33" customWidth="1"/>
    <col min="15095" max="15095" width="6.109375" style="33" customWidth="1"/>
    <col min="15096" max="15096" width="12.44140625" style="33" customWidth="1"/>
    <col min="15097" max="15097" width="1.6640625" style="33" customWidth="1"/>
    <col min="15098" max="15098" width="6.6640625" style="33" customWidth="1"/>
    <col min="15099" max="15099" width="11" style="33" customWidth="1"/>
    <col min="15100" max="15100" width="8.109375" style="33" customWidth="1"/>
    <col min="15101" max="15101" width="6.109375" style="33" customWidth="1"/>
    <col min="15102" max="15102" width="12.44140625" style="33" customWidth="1"/>
    <col min="15103" max="15328" width="11.44140625" style="33"/>
    <col min="15329" max="15329" width="2" style="33" customWidth="1"/>
    <col min="15330" max="15330" width="7" style="33" customWidth="1"/>
    <col min="15331" max="15331" width="11" style="33" customWidth="1"/>
    <col min="15332" max="15332" width="6.44140625" style="33" customWidth="1"/>
    <col min="15333" max="15333" width="6.88671875" style="33" customWidth="1"/>
    <col min="15334" max="15334" width="12.44140625" style="33" customWidth="1"/>
    <col min="15335" max="15335" width="1.109375" style="33" customWidth="1"/>
    <col min="15336" max="15336" width="7" style="33" customWidth="1"/>
    <col min="15337" max="15337" width="11" style="33" customWidth="1"/>
    <col min="15338" max="15338" width="6.44140625" style="33" customWidth="1"/>
    <col min="15339" max="15339" width="6.109375" style="33" customWidth="1"/>
    <col min="15340" max="15340" width="12.44140625" style="33" customWidth="1"/>
    <col min="15341" max="15341" width="1.33203125" style="33" customWidth="1"/>
    <col min="15342" max="15342" width="7" style="33" customWidth="1"/>
    <col min="15343" max="15343" width="11" style="33" customWidth="1"/>
    <col min="15344" max="15344" width="8.109375" style="33" customWidth="1"/>
    <col min="15345" max="15345" width="6.109375" style="33" customWidth="1"/>
    <col min="15346" max="15346" width="12.44140625" style="33" customWidth="1"/>
    <col min="15347" max="15347" width="1.33203125" style="33" customWidth="1"/>
    <col min="15348" max="15348" width="7" style="33" customWidth="1"/>
    <col min="15349" max="15349" width="11" style="33" customWidth="1"/>
    <col min="15350" max="15350" width="8.109375" style="33" customWidth="1"/>
    <col min="15351" max="15351" width="6.109375" style="33" customWidth="1"/>
    <col min="15352" max="15352" width="12.44140625" style="33" customWidth="1"/>
    <col min="15353" max="15353" width="1.6640625" style="33" customWidth="1"/>
    <col min="15354" max="15354" width="6.6640625" style="33" customWidth="1"/>
    <col min="15355" max="15355" width="11" style="33" customWidth="1"/>
    <col min="15356" max="15356" width="8.109375" style="33" customWidth="1"/>
    <col min="15357" max="15357" width="6.109375" style="33" customWidth="1"/>
    <col min="15358" max="15358" width="12.44140625" style="33" customWidth="1"/>
    <col min="15359" max="15584" width="11.44140625" style="33"/>
    <col min="15585" max="15585" width="2" style="33" customWidth="1"/>
    <col min="15586" max="15586" width="7" style="33" customWidth="1"/>
    <col min="15587" max="15587" width="11" style="33" customWidth="1"/>
    <col min="15588" max="15588" width="6.44140625" style="33" customWidth="1"/>
    <col min="15589" max="15589" width="6.88671875" style="33" customWidth="1"/>
    <col min="15590" max="15590" width="12.44140625" style="33" customWidth="1"/>
    <col min="15591" max="15591" width="1.109375" style="33" customWidth="1"/>
    <col min="15592" max="15592" width="7" style="33" customWidth="1"/>
    <col min="15593" max="15593" width="11" style="33" customWidth="1"/>
    <col min="15594" max="15594" width="6.44140625" style="33" customWidth="1"/>
    <col min="15595" max="15595" width="6.109375" style="33" customWidth="1"/>
    <col min="15596" max="15596" width="12.44140625" style="33" customWidth="1"/>
    <col min="15597" max="15597" width="1.33203125" style="33" customWidth="1"/>
    <col min="15598" max="15598" width="7" style="33" customWidth="1"/>
    <col min="15599" max="15599" width="11" style="33" customWidth="1"/>
    <col min="15600" max="15600" width="8.109375" style="33" customWidth="1"/>
    <col min="15601" max="15601" width="6.109375" style="33" customWidth="1"/>
    <col min="15602" max="15602" width="12.44140625" style="33" customWidth="1"/>
    <col min="15603" max="15603" width="1.33203125" style="33" customWidth="1"/>
    <col min="15604" max="15604" width="7" style="33" customWidth="1"/>
    <col min="15605" max="15605" width="11" style="33" customWidth="1"/>
    <col min="15606" max="15606" width="8.109375" style="33" customWidth="1"/>
    <col min="15607" max="15607" width="6.109375" style="33" customWidth="1"/>
    <col min="15608" max="15608" width="12.44140625" style="33" customWidth="1"/>
    <col min="15609" max="15609" width="1.6640625" style="33" customWidth="1"/>
    <col min="15610" max="15610" width="6.6640625" style="33" customWidth="1"/>
    <col min="15611" max="15611" width="11" style="33" customWidth="1"/>
    <col min="15612" max="15612" width="8.109375" style="33" customWidth="1"/>
    <col min="15613" max="15613" width="6.109375" style="33" customWidth="1"/>
    <col min="15614" max="15614" width="12.44140625" style="33" customWidth="1"/>
    <col min="15615" max="15840" width="11.44140625" style="33"/>
    <col min="15841" max="15841" width="2" style="33" customWidth="1"/>
    <col min="15842" max="15842" width="7" style="33" customWidth="1"/>
    <col min="15843" max="15843" width="11" style="33" customWidth="1"/>
    <col min="15844" max="15844" width="6.44140625" style="33" customWidth="1"/>
    <col min="15845" max="15845" width="6.88671875" style="33" customWidth="1"/>
    <col min="15846" max="15846" width="12.44140625" style="33" customWidth="1"/>
    <col min="15847" max="15847" width="1.109375" style="33" customWidth="1"/>
    <col min="15848" max="15848" width="7" style="33" customWidth="1"/>
    <col min="15849" max="15849" width="11" style="33" customWidth="1"/>
    <col min="15850" max="15850" width="6.44140625" style="33" customWidth="1"/>
    <col min="15851" max="15851" width="6.109375" style="33" customWidth="1"/>
    <col min="15852" max="15852" width="12.44140625" style="33" customWidth="1"/>
    <col min="15853" max="15853" width="1.33203125" style="33" customWidth="1"/>
    <col min="15854" max="15854" width="7" style="33" customWidth="1"/>
    <col min="15855" max="15855" width="11" style="33" customWidth="1"/>
    <col min="15856" max="15856" width="8.109375" style="33" customWidth="1"/>
    <col min="15857" max="15857" width="6.109375" style="33" customWidth="1"/>
    <col min="15858" max="15858" width="12.44140625" style="33" customWidth="1"/>
    <col min="15859" max="15859" width="1.33203125" style="33" customWidth="1"/>
    <col min="15860" max="15860" width="7" style="33" customWidth="1"/>
    <col min="15861" max="15861" width="11" style="33" customWidth="1"/>
    <col min="15862" max="15862" width="8.109375" style="33" customWidth="1"/>
    <col min="15863" max="15863" width="6.109375" style="33" customWidth="1"/>
    <col min="15864" max="15864" width="12.44140625" style="33" customWidth="1"/>
    <col min="15865" max="15865" width="1.6640625" style="33" customWidth="1"/>
    <col min="15866" max="15866" width="6.6640625" style="33" customWidth="1"/>
    <col min="15867" max="15867" width="11" style="33" customWidth="1"/>
    <col min="15868" max="15868" width="8.109375" style="33" customWidth="1"/>
    <col min="15869" max="15869" width="6.109375" style="33" customWidth="1"/>
    <col min="15870" max="15870" width="12.44140625" style="33" customWidth="1"/>
    <col min="15871" max="16096" width="11.44140625" style="33"/>
    <col min="16097" max="16097" width="2" style="33" customWidth="1"/>
    <col min="16098" max="16098" width="7" style="33" customWidth="1"/>
    <col min="16099" max="16099" width="11" style="33" customWidth="1"/>
    <col min="16100" max="16100" width="6.44140625" style="33" customWidth="1"/>
    <col min="16101" max="16101" width="6.88671875" style="33" customWidth="1"/>
    <col min="16102" max="16102" width="12.44140625" style="33" customWidth="1"/>
    <col min="16103" max="16103" width="1.109375" style="33" customWidth="1"/>
    <col min="16104" max="16104" width="7" style="33" customWidth="1"/>
    <col min="16105" max="16105" width="11" style="33" customWidth="1"/>
    <col min="16106" max="16106" width="6.44140625" style="33" customWidth="1"/>
    <col min="16107" max="16107" width="6.109375" style="33" customWidth="1"/>
    <col min="16108" max="16108" width="12.44140625" style="33" customWidth="1"/>
    <col min="16109" max="16109" width="1.33203125" style="33" customWidth="1"/>
    <col min="16110" max="16110" width="7" style="33" customWidth="1"/>
    <col min="16111" max="16111" width="11" style="33" customWidth="1"/>
    <col min="16112" max="16112" width="8.109375" style="33" customWidth="1"/>
    <col min="16113" max="16113" width="6.109375" style="33" customWidth="1"/>
    <col min="16114" max="16114" width="12.44140625" style="33" customWidth="1"/>
    <col min="16115" max="16115" width="1.33203125" style="33" customWidth="1"/>
    <col min="16116" max="16116" width="7" style="33" customWidth="1"/>
    <col min="16117" max="16117" width="11" style="33" customWidth="1"/>
    <col min="16118" max="16118" width="8.109375" style="33" customWidth="1"/>
    <col min="16119" max="16119" width="6.109375" style="33" customWidth="1"/>
    <col min="16120" max="16120" width="12.44140625" style="33" customWidth="1"/>
    <col min="16121" max="16121" width="1.6640625" style="33" customWidth="1"/>
    <col min="16122" max="16122" width="6.6640625" style="33" customWidth="1"/>
    <col min="16123" max="16123" width="11" style="33" customWidth="1"/>
    <col min="16124" max="16124" width="8.109375" style="33" customWidth="1"/>
    <col min="16125" max="16125" width="6.109375" style="33" customWidth="1"/>
    <col min="16126" max="16126" width="12.44140625" style="33" customWidth="1"/>
    <col min="16127" max="16381" width="11.44140625" style="33"/>
    <col min="16382" max="16384" width="11.44140625" style="33" customWidth="1"/>
  </cols>
  <sheetData>
    <row r="1" spans="1:12" ht="21" thickBot="1">
      <c r="A1" s="41" t="s">
        <v>21</v>
      </c>
      <c r="B1" s="43"/>
      <c r="C1" s="43"/>
      <c r="D1" s="42"/>
      <c r="E1" s="44"/>
      <c r="F1" s="43"/>
      <c r="G1" s="43"/>
      <c r="H1" s="150"/>
      <c r="I1" s="43"/>
      <c r="J1" s="43" t="s">
        <v>221</v>
      </c>
      <c r="K1" s="43" t="s">
        <v>222</v>
      </c>
      <c r="L1" s="43" t="s">
        <v>313</v>
      </c>
    </row>
    <row r="2" spans="1:12" s="45" customFormat="1" ht="13.8" thickTop="1">
      <c r="D2" s="47"/>
      <c r="E2" s="198">
        <v>200</v>
      </c>
      <c r="F2" s="199" t="s">
        <v>111</v>
      </c>
      <c r="H2" s="152"/>
      <c r="I2" s="46"/>
      <c r="J2" s="46"/>
      <c r="K2" s="46"/>
      <c r="L2" s="46"/>
    </row>
    <row r="3" spans="1:12">
      <c r="C3" s="151" t="s">
        <v>311</v>
      </c>
      <c r="D3" s="22"/>
      <c r="E3" s="200" t="s">
        <v>312</v>
      </c>
      <c r="F3"/>
      <c r="G3"/>
      <c r="H3" s="152"/>
      <c r="I3" s="1"/>
      <c r="J3" s="1"/>
      <c r="K3" s="1"/>
      <c r="L3" s="1"/>
    </row>
    <row r="4" spans="1:12" s="49" customFormat="1">
      <c r="C4" s="14" t="s">
        <v>211</v>
      </c>
      <c r="D4" s="201" t="s">
        <v>22</v>
      </c>
      <c r="E4" s="202" t="s">
        <v>3</v>
      </c>
      <c r="F4" s="201" t="s">
        <v>4</v>
      </c>
      <c r="G4" s="201" t="s">
        <v>223</v>
      </c>
      <c r="H4" s="201" t="s">
        <v>27</v>
      </c>
    </row>
    <row r="5" spans="1:12">
      <c r="B5" s="33">
        <v>1</v>
      </c>
      <c r="C5" s="14">
        <f>D5</f>
        <v>42734</v>
      </c>
      <c r="D5" s="203">
        <f>Euribor!A2</f>
        <v>42734</v>
      </c>
      <c r="E5" s="197">
        <f>Euribor!B2+$E$2/100</f>
        <v>1.671</v>
      </c>
      <c r="F5" s="12"/>
      <c r="G5" s="12"/>
      <c r="H5" s="152"/>
      <c r="I5" s="204">
        <v>1</v>
      </c>
      <c r="J5" s="205" t="s">
        <v>318</v>
      </c>
      <c r="K5" s="205" t="s">
        <v>318</v>
      </c>
      <c r="L5" s="205" t="s">
        <v>318</v>
      </c>
    </row>
    <row r="6" spans="1:12">
      <c r="B6" s="33">
        <v>2</v>
      </c>
      <c r="C6" s="14">
        <f>D6</f>
        <v>42737</v>
      </c>
      <c r="D6" s="203">
        <f>Euribor!A3</f>
        <v>42737</v>
      </c>
      <c r="E6" s="197">
        <f>Euribor!B3+$E$2/100</f>
        <v>1.6440000000000001</v>
      </c>
      <c r="F6" s="170">
        <f>D6-D5</f>
        <v>3</v>
      </c>
      <c r="G6" s="206">
        <f>1+E5*F6/36000</f>
        <v>1.0001392499999999</v>
      </c>
      <c r="H6" s="207" t="s">
        <v>318</v>
      </c>
      <c r="I6" s="208">
        <f>I5*G6</f>
        <v>1.0001392499999999</v>
      </c>
      <c r="J6" s="152" t="e">
        <f>J5*G6+H6</f>
        <v>#VALUE!</v>
      </c>
      <c r="K6" s="152" t="e">
        <f>K5*G6+H6</f>
        <v>#VALUE!</v>
      </c>
      <c r="L6" s="152" t="e">
        <f>L5*G6+H6</f>
        <v>#VALUE!</v>
      </c>
    </row>
    <row r="7" spans="1:12">
      <c r="B7" s="33">
        <v>3</v>
      </c>
      <c r="C7" s="14"/>
      <c r="D7" s="203"/>
      <c r="E7" s="197"/>
      <c r="F7" s="170"/>
      <c r="G7" s="206"/>
      <c r="H7" s="207"/>
      <c r="I7" s="208"/>
      <c r="J7" s="152"/>
      <c r="K7" s="152"/>
      <c r="L7" s="152"/>
    </row>
    <row r="8" spans="1:12">
      <c r="B8" s="33">
        <v>4</v>
      </c>
      <c r="C8" s="14"/>
      <c r="D8" s="203"/>
      <c r="E8" s="197"/>
      <c r="F8" s="170"/>
      <c r="G8" s="206"/>
      <c r="H8" s="207"/>
      <c r="I8" s="208"/>
      <c r="J8" s="152"/>
      <c r="K8" s="152"/>
      <c r="L8" s="152"/>
    </row>
    <row r="9" spans="1:12">
      <c r="B9" s="33">
        <v>5</v>
      </c>
      <c r="C9" s="14"/>
      <c r="D9" s="203"/>
      <c r="E9" s="197"/>
      <c r="F9" s="170"/>
      <c r="G9" s="206"/>
      <c r="H9" s="207"/>
      <c r="I9" s="208"/>
      <c r="J9" s="152"/>
      <c r="K9" s="152"/>
      <c r="L9" s="152"/>
    </row>
    <row r="10" spans="1:12">
      <c r="B10" s="33">
        <v>6</v>
      </c>
      <c r="C10" s="14"/>
      <c r="D10" s="203"/>
      <c r="E10" s="197"/>
      <c r="F10" s="170"/>
      <c r="G10" s="206"/>
      <c r="H10" s="207"/>
      <c r="I10" s="208"/>
      <c r="J10" s="152"/>
      <c r="K10" s="152"/>
      <c r="L10" s="152"/>
    </row>
    <row r="11" spans="1:12">
      <c r="B11" s="33">
        <v>7</v>
      </c>
      <c r="C11" s="14"/>
      <c r="D11" s="203"/>
      <c r="E11" s="197"/>
      <c r="F11" s="170"/>
      <c r="G11" s="206"/>
      <c r="H11" s="207"/>
      <c r="I11" s="208"/>
      <c r="J11" s="152"/>
      <c r="K11" s="152"/>
      <c r="L11" s="152"/>
    </row>
    <row r="12" spans="1:12">
      <c r="B12" s="33">
        <v>8</v>
      </c>
      <c r="C12" s="14"/>
      <c r="D12" s="203"/>
      <c r="E12" s="197"/>
      <c r="F12" s="170"/>
      <c r="G12" s="206"/>
      <c r="H12" s="207"/>
      <c r="I12" s="208"/>
      <c r="J12" s="152"/>
      <c r="K12" s="152"/>
      <c r="L12" s="152"/>
    </row>
    <row r="13" spans="1:12">
      <c r="B13" s="33">
        <v>9</v>
      </c>
      <c r="C13" s="14"/>
      <c r="D13" s="203"/>
      <c r="E13" s="197"/>
      <c r="F13" s="170"/>
      <c r="G13" s="206"/>
      <c r="H13" s="207"/>
      <c r="I13" s="208"/>
      <c r="J13" s="152"/>
      <c r="K13" s="152"/>
      <c r="L13" s="152"/>
    </row>
    <row r="14" spans="1:12">
      <c r="B14" s="33">
        <v>10</v>
      </c>
      <c r="C14" s="14"/>
      <c r="D14" s="203"/>
      <c r="E14" s="197"/>
      <c r="F14" s="170"/>
      <c r="G14" s="206"/>
      <c r="H14" s="207"/>
      <c r="I14" s="208"/>
      <c r="J14" s="152"/>
      <c r="K14" s="152"/>
      <c r="L14" s="152"/>
    </row>
    <row r="15" spans="1:12">
      <c r="B15" s="33">
        <v>11</v>
      </c>
      <c r="C15" s="14"/>
      <c r="D15" s="203"/>
      <c r="E15" s="197"/>
      <c r="F15" s="170"/>
      <c r="G15" s="206"/>
      <c r="H15" s="207"/>
      <c r="I15" s="208"/>
      <c r="J15" s="152"/>
      <c r="K15" s="152"/>
      <c r="L15" s="152"/>
    </row>
    <row r="16" spans="1:12">
      <c r="B16" s="33">
        <v>12</v>
      </c>
      <c r="C16" s="14"/>
      <c r="D16" s="203"/>
      <c r="E16" s="197"/>
      <c r="F16" s="170"/>
      <c r="G16" s="206"/>
      <c r="H16" s="207"/>
      <c r="I16" s="208"/>
      <c r="J16" s="152"/>
      <c r="K16" s="152"/>
      <c r="L16" s="152"/>
    </row>
    <row r="17" spans="2:12">
      <c r="B17" s="33">
        <v>13</v>
      </c>
      <c r="C17" s="14"/>
      <c r="D17" s="203"/>
      <c r="E17" s="197"/>
      <c r="F17" s="170"/>
      <c r="G17" s="206"/>
      <c r="H17" s="207"/>
      <c r="I17" s="208"/>
      <c r="J17" s="152"/>
      <c r="K17" s="152"/>
      <c r="L17" s="152"/>
    </row>
    <row r="18" spans="2:12">
      <c r="B18" s="33">
        <v>14</v>
      </c>
      <c r="C18" s="14"/>
      <c r="D18" s="203"/>
      <c r="E18" s="197"/>
      <c r="F18" s="170"/>
      <c r="G18" s="206"/>
      <c r="H18" s="207"/>
      <c r="I18" s="208"/>
      <c r="J18" s="152"/>
      <c r="K18" s="152"/>
      <c r="L18" s="152"/>
    </row>
    <row r="19" spans="2:12">
      <c r="B19" s="33">
        <v>15</v>
      </c>
      <c r="C19" s="14"/>
      <c r="D19" s="203"/>
      <c r="E19" s="197"/>
      <c r="F19" s="170"/>
      <c r="G19" s="206"/>
      <c r="H19" s="207"/>
      <c r="I19" s="208"/>
      <c r="J19" s="152"/>
      <c r="K19" s="152"/>
      <c r="L19" s="152"/>
    </row>
    <row r="20" spans="2:12">
      <c r="B20" s="33">
        <v>16</v>
      </c>
      <c r="C20" s="14"/>
      <c r="D20" s="203"/>
      <c r="E20" s="197"/>
      <c r="F20" s="170"/>
      <c r="G20" s="206"/>
      <c r="H20" s="207"/>
      <c r="I20" s="208"/>
      <c r="J20" s="152"/>
      <c r="K20" s="152"/>
      <c r="L20" s="152"/>
    </row>
    <row r="21" spans="2:12">
      <c r="B21" s="33">
        <v>17</v>
      </c>
      <c r="C21" s="14"/>
      <c r="D21" s="203"/>
      <c r="E21" s="197"/>
      <c r="F21" s="170"/>
      <c r="G21" s="206"/>
      <c r="H21" s="207"/>
      <c r="I21" s="208"/>
      <c r="J21" s="152"/>
      <c r="K21" s="152"/>
      <c r="L21" s="152"/>
    </row>
    <row r="22" spans="2:12">
      <c r="B22" s="33">
        <v>18</v>
      </c>
      <c r="C22" s="14"/>
      <c r="D22" s="203"/>
      <c r="E22" s="197"/>
      <c r="F22" s="170"/>
      <c r="G22" s="206"/>
      <c r="H22" s="207"/>
      <c r="I22" s="208"/>
      <c r="J22" s="152"/>
      <c r="K22" s="152"/>
      <c r="L22" s="152"/>
    </row>
    <row r="23" spans="2:12">
      <c r="B23" s="33">
        <v>19</v>
      </c>
      <c r="C23" s="14"/>
      <c r="D23" s="203"/>
      <c r="E23" s="197"/>
      <c r="F23" s="170"/>
      <c r="G23" s="206"/>
      <c r="H23" s="207"/>
      <c r="I23" s="208"/>
      <c r="J23" s="152"/>
      <c r="K23" s="152"/>
      <c r="L23" s="152"/>
    </row>
    <row r="24" spans="2:12">
      <c r="B24" s="33">
        <v>20</v>
      </c>
      <c r="C24" s="14"/>
      <c r="D24" s="203"/>
      <c r="E24" s="197"/>
      <c r="F24" s="170"/>
      <c r="G24" s="206"/>
      <c r="H24" s="207"/>
      <c r="I24" s="208"/>
      <c r="J24" s="152"/>
      <c r="K24" s="152"/>
      <c r="L24" s="152"/>
    </row>
    <row r="25" spans="2:12">
      <c r="B25" s="33">
        <v>21</v>
      </c>
      <c r="C25" s="14"/>
      <c r="D25" s="203"/>
      <c r="E25" s="197"/>
      <c r="F25" s="170"/>
      <c r="G25" s="206"/>
      <c r="H25" s="207"/>
      <c r="I25" s="208"/>
      <c r="J25" s="152"/>
      <c r="K25" s="152"/>
      <c r="L25" s="152"/>
    </row>
    <row r="26" spans="2:12">
      <c r="B26" s="33">
        <v>22</v>
      </c>
      <c r="C26" s="14"/>
      <c r="D26" s="203"/>
      <c r="E26" s="197"/>
      <c r="F26" s="170"/>
      <c r="G26" s="206"/>
      <c r="H26" s="207"/>
      <c r="I26" s="208"/>
      <c r="J26" s="152"/>
      <c r="K26" s="152"/>
      <c r="L26" s="152"/>
    </row>
    <row r="27" spans="2:12">
      <c r="B27" s="33">
        <v>23</v>
      </c>
      <c r="C27" s="14"/>
      <c r="D27" s="203"/>
      <c r="E27" s="197"/>
      <c r="F27" s="170"/>
      <c r="G27" s="206"/>
      <c r="H27" s="207"/>
      <c r="I27" s="208"/>
      <c r="J27" s="152"/>
      <c r="K27" s="152"/>
      <c r="L27" s="152"/>
    </row>
    <row r="28" spans="2:12">
      <c r="B28" s="33">
        <v>24</v>
      </c>
      <c r="C28" s="14"/>
      <c r="D28" s="203"/>
      <c r="E28" s="197"/>
      <c r="F28" s="170"/>
      <c r="G28" s="206"/>
      <c r="H28" s="207"/>
      <c r="I28" s="208"/>
      <c r="J28" s="152"/>
      <c r="K28" s="152"/>
      <c r="L28" s="152"/>
    </row>
    <row r="29" spans="2:12">
      <c r="B29" s="33">
        <v>25</v>
      </c>
      <c r="C29" s="14"/>
      <c r="D29" s="203"/>
      <c r="E29" s="197"/>
      <c r="F29" s="170"/>
      <c r="G29" s="206"/>
      <c r="H29" s="207"/>
      <c r="I29" s="208"/>
      <c r="J29" s="152"/>
      <c r="K29" s="152"/>
      <c r="L29" s="152"/>
    </row>
    <row r="30" spans="2:12">
      <c r="B30" s="33">
        <v>26</v>
      </c>
      <c r="C30" s="14"/>
      <c r="D30" s="203"/>
      <c r="E30" s="197"/>
      <c r="F30" s="170"/>
      <c r="G30" s="206"/>
      <c r="H30" s="207"/>
      <c r="I30" s="208"/>
      <c r="J30" s="152"/>
      <c r="K30" s="152"/>
      <c r="L30" s="152"/>
    </row>
    <row r="31" spans="2:12">
      <c r="B31" s="33">
        <v>27</v>
      </c>
      <c r="C31" s="14"/>
      <c r="D31" s="203"/>
      <c r="E31" s="197"/>
      <c r="F31" s="170"/>
      <c r="G31" s="206"/>
      <c r="H31" s="207"/>
      <c r="I31" s="208"/>
      <c r="J31" s="152"/>
      <c r="K31" s="152"/>
      <c r="L31" s="152"/>
    </row>
    <row r="32" spans="2:12">
      <c r="B32" s="33">
        <v>28</v>
      </c>
      <c r="C32" s="14"/>
      <c r="D32" s="203"/>
      <c r="E32" s="197"/>
      <c r="F32" s="170"/>
      <c r="G32" s="206"/>
      <c r="H32" s="207"/>
      <c r="I32" s="208"/>
      <c r="J32" s="152"/>
      <c r="K32" s="152"/>
      <c r="L32" s="152"/>
    </row>
    <row r="33" spans="2:12">
      <c r="B33" s="33">
        <v>29</v>
      </c>
      <c r="C33" s="14"/>
      <c r="D33" s="203"/>
      <c r="E33" s="197"/>
      <c r="F33" s="170"/>
      <c r="G33" s="206"/>
      <c r="H33" s="207"/>
      <c r="I33" s="208"/>
      <c r="J33" s="152"/>
      <c r="K33" s="152"/>
      <c r="L33" s="152"/>
    </row>
    <row r="34" spans="2:12">
      <c r="B34" s="33">
        <v>30</v>
      </c>
      <c r="C34" s="14"/>
      <c r="D34" s="203"/>
      <c r="E34" s="197"/>
      <c r="F34" s="170"/>
      <c r="G34" s="206"/>
      <c r="H34" s="207"/>
      <c r="I34" s="208"/>
      <c r="J34" s="152"/>
      <c r="K34" s="152"/>
      <c r="L34" s="152"/>
    </row>
    <row r="35" spans="2:12">
      <c r="B35" s="33">
        <v>31</v>
      </c>
      <c r="C35" s="14"/>
      <c r="D35" s="203"/>
      <c r="E35" s="197"/>
      <c r="F35" s="170"/>
      <c r="G35" s="206"/>
      <c r="H35" s="207"/>
      <c r="I35" s="208"/>
      <c r="J35" s="152"/>
      <c r="K35" s="152"/>
      <c r="L35" s="152"/>
    </row>
    <row r="36" spans="2:12">
      <c r="B36" s="33">
        <v>32</v>
      </c>
      <c r="C36" s="14"/>
      <c r="D36" s="203"/>
      <c r="E36" s="197"/>
      <c r="F36" s="170"/>
      <c r="G36" s="206"/>
      <c r="H36" s="207"/>
      <c r="I36" s="208"/>
      <c r="J36" s="152"/>
      <c r="K36" s="152"/>
      <c r="L36" s="152"/>
    </row>
    <row r="37" spans="2:12">
      <c r="B37" s="33">
        <v>33</v>
      </c>
      <c r="C37" s="14"/>
      <c r="D37" s="203"/>
      <c r="E37" s="197"/>
      <c r="F37" s="170"/>
      <c r="G37" s="206"/>
      <c r="H37" s="207"/>
      <c r="I37" s="208"/>
      <c r="J37" s="152"/>
      <c r="K37" s="152"/>
      <c r="L37" s="152"/>
    </row>
    <row r="38" spans="2:12">
      <c r="B38" s="33">
        <v>34</v>
      </c>
      <c r="C38" s="14"/>
      <c r="D38" s="203"/>
      <c r="E38" s="197"/>
      <c r="F38" s="170"/>
      <c r="G38" s="206"/>
      <c r="H38" s="207"/>
      <c r="I38" s="208"/>
      <c r="J38" s="152"/>
      <c r="K38" s="152"/>
      <c r="L38" s="152"/>
    </row>
    <row r="39" spans="2:12">
      <c r="B39" s="33">
        <v>35</v>
      </c>
      <c r="C39" s="14"/>
      <c r="D39" s="203"/>
      <c r="E39" s="197"/>
      <c r="F39" s="170"/>
      <c r="G39" s="206"/>
      <c r="H39" s="207"/>
      <c r="I39" s="208"/>
      <c r="J39" s="152"/>
      <c r="K39" s="152"/>
      <c r="L39" s="152"/>
    </row>
    <row r="40" spans="2:12">
      <c r="B40" s="33">
        <v>36</v>
      </c>
      <c r="C40" s="14"/>
      <c r="D40" s="203"/>
      <c r="E40" s="197"/>
      <c r="F40" s="170"/>
      <c r="G40" s="206"/>
      <c r="H40" s="207"/>
      <c r="I40" s="208"/>
      <c r="J40" s="152"/>
      <c r="K40" s="152"/>
      <c r="L40" s="152"/>
    </row>
    <row r="41" spans="2:12">
      <c r="B41" s="33">
        <v>37</v>
      </c>
      <c r="C41" s="14"/>
      <c r="D41" s="203"/>
      <c r="E41" s="197"/>
      <c r="F41" s="170"/>
      <c r="G41" s="206"/>
      <c r="H41" s="207"/>
      <c r="I41" s="208"/>
      <c r="J41" s="152"/>
      <c r="K41" s="152"/>
      <c r="L41" s="152"/>
    </row>
    <row r="42" spans="2:12">
      <c r="B42" s="33">
        <v>38</v>
      </c>
      <c r="C42" s="14"/>
      <c r="D42" s="203"/>
      <c r="E42" s="197"/>
      <c r="F42" s="170"/>
      <c r="G42" s="206"/>
      <c r="H42" s="207"/>
      <c r="I42" s="208"/>
      <c r="J42" s="152"/>
      <c r="K42" s="152"/>
      <c r="L42" s="152"/>
    </row>
    <row r="43" spans="2:12">
      <c r="B43" s="33">
        <v>39</v>
      </c>
      <c r="C43" s="14"/>
      <c r="D43" s="203"/>
      <c r="E43" s="197"/>
      <c r="F43" s="170"/>
      <c r="G43" s="206"/>
      <c r="H43" s="207"/>
      <c r="I43" s="208"/>
      <c r="J43" s="152"/>
      <c r="K43" s="152"/>
      <c r="L43" s="152"/>
    </row>
    <row r="44" spans="2:12">
      <c r="B44" s="33">
        <v>40</v>
      </c>
      <c r="C44" s="14"/>
      <c r="D44" s="203"/>
      <c r="E44" s="197"/>
      <c r="F44" s="170"/>
      <c r="G44" s="206"/>
      <c r="H44" s="207"/>
      <c r="I44" s="208"/>
      <c r="J44" s="152"/>
      <c r="K44" s="152"/>
      <c r="L44" s="152"/>
    </row>
    <row r="45" spans="2:12">
      <c r="B45" s="33">
        <v>41</v>
      </c>
      <c r="C45" s="14"/>
      <c r="D45" s="203"/>
      <c r="E45" s="197"/>
      <c r="F45" s="170"/>
      <c r="G45" s="206"/>
      <c r="H45" s="207"/>
      <c r="I45" s="208"/>
      <c r="J45" s="152"/>
      <c r="K45" s="152"/>
      <c r="L45" s="152"/>
    </row>
    <row r="46" spans="2:12">
      <c r="B46" s="33">
        <v>42</v>
      </c>
      <c r="C46" s="14"/>
      <c r="D46" s="203"/>
      <c r="E46" s="197"/>
      <c r="F46" s="170"/>
      <c r="G46" s="206"/>
      <c r="H46" s="207"/>
      <c r="I46" s="208"/>
      <c r="J46" s="152"/>
      <c r="K46" s="152"/>
      <c r="L46" s="152"/>
    </row>
    <row r="47" spans="2:12">
      <c r="B47" s="33">
        <v>43</v>
      </c>
      <c r="C47" s="14"/>
      <c r="D47" s="203"/>
      <c r="E47" s="197"/>
      <c r="F47" s="170"/>
      <c r="G47" s="206"/>
      <c r="H47" s="207"/>
      <c r="I47" s="208"/>
      <c r="J47" s="152"/>
      <c r="K47" s="152"/>
      <c r="L47" s="152"/>
    </row>
    <row r="48" spans="2:12">
      <c r="B48" s="33">
        <v>44</v>
      </c>
      <c r="C48" s="14"/>
      <c r="D48" s="203"/>
      <c r="E48" s="197"/>
      <c r="F48" s="170"/>
      <c r="G48" s="206"/>
      <c r="H48" s="207"/>
      <c r="I48" s="208"/>
      <c r="J48" s="152"/>
      <c r="K48" s="152"/>
      <c r="L48" s="152"/>
    </row>
    <row r="49" spans="2:12">
      <c r="B49" s="33">
        <v>45</v>
      </c>
      <c r="C49" s="14"/>
      <c r="D49" s="203"/>
      <c r="E49" s="197"/>
      <c r="F49" s="170"/>
      <c r="G49" s="206"/>
      <c r="H49" s="207"/>
      <c r="I49" s="208"/>
      <c r="J49" s="152"/>
      <c r="K49" s="152"/>
      <c r="L49" s="152"/>
    </row>
    <row r="50" spans="2:12">
      <c r="B50" s="33">
        <v>46</v>
      </c>
      <c r="C50" s="14"/>
      <c r="D50" s="203"/>
      <c r="E50" s="197"/>
      <c r="F50" s="170"/>
      <c r="G50" s="206"/>
      <c r="H50" s="207"/>
      <c r="I50" s="208"/>
      <c r="J50" s="152"/>
      <c r="K50" s="152"/>
      <c r="L50" s="152"/>
    </row>
    <row r="51" spans="2:12">
      <c r="B51" s="33">
        <v>47</v>
      </c>
      <c r="C51" s="14"/>
      <c r="D51" s="203"/>
      <c r="E51" s="197"/>
      <c r="F51" s="170"/>
      <c r="G51" s="206"/>
      <c r="H51" s="207"/>
      <c r="I51" s="208"/>
      <c r="J51" s="152"/>
      <c r="K51" s="152"/>
      <c r="L51" s="152"/>
    </row>
    <row r="52" spans="2:12">
      <c r="B52" s="33">
        <v>48</v>
      </c>
      <c r="C52" s="14"/>
      <c r="D52" s="203"/>
      <c r="E52" s="197"/>
      <c r="F52" s="170"/>
      <c r="G52" s="206"/>
      <c r="H52" s="207"/>
      <c r="I52" s="208"/>
      <c r="J52" s="152"/>
      <c r="K52" s="152"/>
      <c r="L52" s="152"/>
    </row>
    <row r="53" spans="2:12">
      <c r="B53" s="33">
        <v>49</v>
      </c>
      <c r="C53" s="14"/>
      <c r="D53" s="203"/>
      <c r="E53" s="197"/>
      <c r="F53" s="170"/>
      <c r="G53" s="206"/>
      <c r="H53" s="207"/>
      <c r="I53" s="208"/>
      <c r="J53" s="152"/>
      <c r="K53" s="152"/>
      <c r="L53" s="152"/>
    </row>
    <row r="54" spans="2:12">
      <c r="B54" s="33">
        <v>50</v>
      </c>
      <c r="C54" s="14"/>
      <c r="D54" s="203"/>
      <c r="E54" s="197"/>
      <c r="F54" s="170"/>
      <c r="G54" s="206"/>
      <c r="H54" s="207"/>
      <c r="I54" s="208"/>
      <c r="J54" s="152"/>
      <c r="K54" s="152"/>
      <c r="L54" s="152"/>
    </row>
    <row r="55" spans="2:12">
      <c r="B55" s="33">
        <v>51</v>
      </c>
      <c r="C55" s="14"/>
      <c r="D55" s="203"/>
      <c r="E55" s="197"/>
      <c r="F55" s="170"/>
      <c r="G55" s="206"/>
      <c r="H55" s="207"/>
      <c r="I55" s="208"/>
      <c r="J55" s="152"/>
      <c r="K55" s="152"/>
      <c r="L55" s="152"/>
    </row>
    <row r="56" spans="2:12">
      <c r="B56" s="33">
        <v>52</v>
      </c>
      <c r="C56" s="14"/>
      <c r="D56" s="203"/>
      <c r="E56" s="197"/>
      <c r="F56" s="170"/>
      <c r="G56" s="206"/>
      <c r="H56" s="207"/>
      <c r="I56" s="208"/>
      <c r="J56" s="152"/>
      <c r="K56" s="152"/>
      <c r="L56" s="152"/>
    </row>
    <row r="57" spans="2:12">
      <c r="B57" s="33">
        <v>53</v>
      </c>
      <c r="C57" s="14"/>
      <c r="D57" s="203"/>
      <c r="E57" s="197"/>
      <c r="F57" s="170"/>
      <c r="G57" s="206"/>
      <c r="H57" s="207"/>
      <c r="I57" s="208"/>
      <c r="J57" s="152"/>
      <c r="K57" s="152"/>
      <c r="L57" s="152"/>
    </row>
    <row r="58" spans="2:12">
      <c r="B58" s="33">
        <v>54</v>
      </c>
      <c r="C58" s="14"/>
      <c r="D58" s="203"/>
      <c r="E58" s="197"/>
      <c r="F58" s="170"/>
      <c r="G58" s="206"/>
      <c r="H58" s="207"/>
      <c r="I58" s="208"/>
      <c r="J58" s="152"/>
      <c r="K58" s="152"/>
      <c r="L58" s="152"/>
    </row>
    <row r="59" spans="2:12">
      <c r="B59" s="33">
        <v>55</v>
      </c>
      <c r="C59" s="14"/>
      <c r="D59" s="203"/>
      <c r="E59" s="197"/>
      <c r="F59" s="170"/>
      <c r="G59" s="206"/>
      <c r="H59" s="207"/>
      <c r="I59" s="208"/>
      <c r="J59" s="152"/>
      <c r="K59" s="152"/>
      <c r="L59" s="152"/>
    </row>
    <row r="60" spans="2:12">
      <c r="B60" s="33">
        <v>56</v>
      </c>
      <c r="C60" s="14"/>
      <c r="D60" s="203"/>
      <c r="E60" s="197"/>
      <c r="F60" s="170"/>
      <c r="G60" s="206"/>
      <c r="H60" s="207"/>
      <c r="I60" s="208"/>
      <c r="J60" s="152"/>
      <c r="K60" s="152"/>
      <c r="L60" s="152"/>
    </row>
    <row r="61" spans="2:12">
      <c r="B61" s="33">
        <v>57</v>
      </c>
      <c r="C61" s="14"/>
      <c r="D61" s="203"/>
      <c r="E61" s="197"/>
      <c r="F61" s="170"/>
      <c r="G61" s="206"/>
      <c r="H61" s="207"/>
      <c r="I61" s="208"/>
      <c r="J61" s="152"/>
      <c r="K61" s="152"/>
      <c r="L61" s="152"/>
    </row>
    <row r="62" spans="2:12">
      <c r="B62" s="33">
        <v>58</v>
      </c>
      <c r="C62" s="14"/>
      <c r="D62" s="203"/>
      <c r="E62" s="197"/>
      <c r="F62" s="170"/>
      <c r="G62" s="206"/>
      <c r="H62" s="207"/>
      <c r="I62" s="208"/>
      <c r="J62" s="152"/>
      <c r="K62" s="152"/>
      <c r="L62" s="152"/>
    </row>
    <row r="63" spans="2:12">
      <c r="B63" s="33">
        <v>59</v>
      </c>
      <c r="C63" s="14"/>
      <c r="D63" s="203"/>
      <c r="E63" s="197"/>
      <c r="F63" s="170"/>
      <c r="G63" s="206"/>
      <c r="H63" s="207"/>
      <c r="I63" s="208"/>
      <c r="J63" s="152"/>
      <c r="K63" s="152"/>
      <c r="L63" s="152"/>
    </row>
    <row r="64" spans="2:12">
      <c r="B64" s="33">
        <v>60</v>
      </c>
      <c r="C64" s="14"/>
      <c r="D64" s="203"/>
      <c r="E64" s="197"/>
      <c r="F64" s="170"/>
      <c r="G64" s="206"/>
      <c r="H64" s="207"/>
      <c r="I64" s="208"/>
      <c r="J64" s="152"/>
      <c r="K64" s="152"/>
      <c r="L64" s="152"/>
    </row>
    <row r="65" spans="2:12">
      <c r="B65" s="33">
        <v>62</v>
      </c>
      <c r="C65" s="14"/>
      <c r="D65" s="203"/>
      <c r="E65" s="197"/>
      <c r="F65" s="170"/>
      <c r="G65" s="206"/>
      <c r="H65" s="207"/>
      <c r="I65" s="208"/>
      <c r="J65" s="152"/>
      <c r="K65" s="152"/>
      <c r="L65" s="152"/>
    </row>
    <row r="66" spans="2:12">
      <c r="B66" s="33">
        <v>63</v>
      </c>
      <c r="C66" s="14"/>
      <c r="D66" s="203"/>
      <c r="E66" s="197"/>
      <c r="F66" s="170"/>
      <c r="G66" s="206"/>
      <c r="H66" s="207"/>
      <c r="I66" s="208"/>
      <c r="J66" s="152"/>
      <c r="K66" s="152"/>
      <c r="L66" s="152"/>
    </row>
    <row r="67" spans="2:12">
      <c r="B67" s="33">
        <v>64</v>
      </c>
      <c r="C67" s="14"/>
      <c r="D67" s="203"/>
      <c r="E67" s="197"/>
      <c r="F67" s="170"/>
      <c r="G67" s="206"/>
      <c r="H67" s="207"/>
      <c r="I67" s="208"/>
      <c r="J67" s="152"/>
      <c r="K67" s="152"/>
      <c r="L67" s="152"/>
    </row>
    <row r="68" spans="2:12">
      <c r="C68" s="38"/>
      <c r="E68" s="38"/>
      <c r="G68" s="209"/>
      <c r="H68" s="152"/>
      <c r="I68" s="209"/>
    </row>
    <row r="69" spans="2:12">
      <c r="C69" s="38"/>
      <c r="E69" s="38"/>
      <c r="H69" s="152"/>
    </row>
    <row r="70" spans="2:12">
      <c r="C70" s="38"/>
      <c r="E70" s="38"/>
      <c r="H70" s="152" t="s">
        <v>314</v>
      </c>
      <c r="I70" s="210"/>
      <c r="J70" s="205"/>
      <c r="K70" s="205"/>
      <c r="L70" s="205"/>
    </row>
    <row r="71" spans="2:12">
      <c r="C71" s="38"/>
      <c r="E71" s="38"/>
      <c r="H71" s="152" t="s">
        <v>117</v>
      </c>
      <c r="J71" s="152"/>
      <c r="K71" s="152"/>
      <c r="L71" s="152"/>
    </row>
    <row r="72" spans="2:12">
      <c r="C72" s="38"/>
      <c r="E72" s="38"/>
      <c r="H72" s="152" t="s">
        <v>315</v>
      </c>
      <c r="I72" s="211"/>
      <c r="J72" s="212"/>
      <c r="K72" s="212"/>
      <c r="L72" s="212"/>
    </row>
    <row r="73" spans="2:12">
      <c r="C73" s="38"/>
      <c r="E73" s="38"/>
      <c r="H73" s="152"/>
      <c r="K73" s="213"/>
      <c r="L73" s="213"/>
    </row>
    <row r="74" spans="2:12">
      <c r="C74" s="38"/>
      <c r="E74" s="38"/>
      <c r="H74" s="152" t="s">
        <v>316</v>
      </c>
      <c r="J74" s="152"/>
      <c r="K74" s="152"/>
      <c r="L74" s="152"/>
    </row>
    <row r="75" spans="2:12">
      <c r="C75" s="38"/>
      <c r="E75" s="38"/>
      <c r="H75" s="152" t="s">
        <v>317</v>
      </c>
      <c r="J75" s="152"/>
      <c r="K75" s="152"/>
      <c r="L75" s="152"/>
    </row>
    <row r="76" spans="2:12">
      <c r="C76" s="38"/>
      <c r="E76" s="38"/>
    </row>
    <row r="77" spans="2:12">
      <c r="C77" s="38"/>
      <c r="E77" s="38"/>
    </row>
    <row r="78" spans="2:12">
      <c r="C78" s="38"/>
      <c r="E78" s="38"/>
    </row>
    <row r="79" spans="2:12">
      <c r="C79" s="38"/>
      <c r="E79" s="38"/>
    </row>
    <row r="80" spans="2:12">
      <c r="E80" s="38"/>
    </row>
    <row r="81" spans="5:5">
      <c r="E81" s="38"/>
    </row>
    <row r="82" spans="5:5">
      <c r="E82" s="38"/>
    </row>
    <row r="83" spans="5:5">
      <c r="E83" s="38"/>
    </row>
    <row r="84" spans="5:5">
      <c r="E84" s="38"/>
    </row>
    <row r="85" spans="5:5">
      <c r="E85" s="38"/>
    </row>
    <row r="86" spans="5:5">
      <c r="E86" s="38"/>
    </row>
    <row r="87" spans="5:5">
      <c r="E87" s="38"/>
    </row>
    <row r="88" spans="5:5">
      <c r="E88" s="38"/>
    </row>
    <row r="89" spans="5:5">
      <c r="E89" s="38"/>
    </row>
    <row r="90" spans="5:5">
      <c r="E90" s="38"/>
    </row>
    <row r="91" spans="5:5">
      <c r="E91" s="38"/>
    </row>
    <row r="92" spans="5:5">
      <c r="E92" s="38"/>
    </row>
    <row r="93" spans="5:5">
      <c r="E93" s="38"/>
    </row>
    <row r="94" spans="5:5">
      <c r="E94" s="38"/>
    </row>
    <row r="95" spans="5:5">
      <c r="E95" s="38"/>
    </row>
    <row r="96" spans="5:5">
      <c r="E96" s="38"/>
    </row>
    <row r="97" spans="5:5">
      <c r="E97" s="38"/>
    </row>
    <row r="98" spans="5:5">
      <c r="E98" s="38"/>
    </row>
  </sheetData>
  <conditionalFormatting sqref="E5:E6">
    <cfRule type="expression" dxfId="0" priority="1">
      <formula>"&lt;0"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0"/>
  <sheetViews>
    <sheetView topLeftCell="B1" zoomScale="130" zoomScaleNormal="130" workbookViewId="0">
      <selection activeCell="D1" sqref="D1:E1"/>
    </sheetView>
  </sheetViews>
  <sheetFormatPr baseColWidth="10" defaultRowHeight="13.2"/>
  <cols>
    <col min="2" max="2" width="6.88671875" customWidth="1"/>
    <col min="3" max="3" width="8.33203125" customWidth="1"/>
    <col min="4" max="4" width="12.33203125" customWidth="1"/>
    <col min="5" max="5" width="5.109375" customWidth="1"/>
    <col min="7" max="7" width="12.44140625" customWidth="1"/>
    <col min="8" max="8" width="5" customWidth="1"/>
    <col min="9" max="9" width="12.6640625" customWidth="1"/>
    <col min="10" max="12" width="13.109375" customWidth="1"/>
  </cols>
  <sheetData>
    <row r="1" spans="1:11">
      <c r="A1" s="11"/>
      <c r="F1" s="214">
        <v>42734</v>
      </c>
      <c r="G1" s="215">
        <v>200</v>
      </c>
      <c r="H1" s="215" t="s">
        <v>111</v>
      </c>
      <c r="I1" s="214">
        <v>42825</v>
      </c>
      <c r="J1" s="216">
        <v>200</v>
      </c>
      <c r="K1" s="216" t="s">
        <v>111</v>
      </c>
    </row>
    <row r="2" spans="1:11">
      <c r="A2" s="11"/>
    </row>
    <row r="3" spans="1:11">
      <c r="A3" s="28">
        <v>1</v>
      </c>
      <c r="B3" s="217" t="s">
        <v>11</v>
      </c>
      <c r="C3" s="2">
        <v>2</v>
      </c>
      <c r="D3" s="218">
        <f>$F$1+C3</f>
        <v>42736</v>
      </c>
      <c r="E3" s="69">
        <f>D3-$F$1</f>
        <v>2</v>
      </c>
      <c r="F3" s="169"/>
      <c r="G3" s="68">
        <f>$I$1+C3</f>
        <v>42827</v>
      </c>
      <c r="H3" s="114">
        <f>G3-$I$1</f>
        <v>2</v>
      </c>
      <c r="I3" s="169"/>
    </row>
    <row r="4" spans="1:11">
      <c r="A4" s="219">
        <v>2</v>
      </c>
      <c r="B4" s="220" t="s">
        <v>12</v>
      </c>
      <c r="C4" s="4">
        <v>7</v>
      </c>
      <c r="D4" s="221">
        <f>$F$1+C4</f>
        <v>42741</v>
      </c>
      <c r="E4" s="16">
        <f t="shared" ref="E4:E11" si="0">D4-$F$1</f>
        <v>7</v>
      </c>
      <c r="F4" s="169"/>
      <c r="G4" s="8">
        <f>$I$1+C4</f>
        <v>42832</v>
      </c>
      <c r="H4" s="9">
        <f t="shared" ref="H4:H11" si="1">G4-$I$1</f>
        <v>7</v>
      </c>
      <c r="I4" s="169"/>
    </row>
    <row r="5" spans="1:11">
      <c r="A5" s="219">
        <v>3</v>
      </c>
      <c r="B5" s="220" t="s">
        <v>13</v>
      </c>
      <c r="C5" s="51">
        <v>14</v>
      </c>
      <c r="D5" s="221">
        <f>$F$1+C5</f>
        <v>42748</v>
      </c>
      <c r="E5" s="16">
        <f t="shared" si="0"/>
        <v>14</v>
      </c>
      <c r="F5" s="169"/>
      <c r="G5" s="8">
        <f>$I$1+C5</f>
        <v>42839</v>
      </c>
      <c r="H5" s="9">
        <f t="shared" si="1"/>
        <v>14</v>
      </c>
      <c r="I5" s="169"/>
    </row>
    <row r="6" spans="1:11">
      <c r="A6" s="219">
        <v>4</v>
      </c>
      <c r="B6" s="220" t="s">
        <v>14</v>
      </c>
      <c r="C6" s="4">
        <v>1</v>
      </c>
      <c r="D6" s="221">
        <f t="shared" ref="D6:D11" si="2">EDATE($F$1,C6)</f>
        <v>42765</v>
      </c>
      <c r="E6" s="16">
        <f t="shared" si="0"/>
        <v>31</v>
      </c>
      <c r="F6" s="169"/>
      <c r="G6" s="8">
        <f t="shared" ref="G6:G11" si="3">EDATE($I$1,C6)</f>
        <v>42855</v>
      </c>
      <c r="H6" s="9">
        <f t="shared" si="1"/>
        <v>30</v>
      </c>
      <c r="I6" s="169"/>
    </row>
    <row r="7" spans="1:11">
      <c r="A7" s="219">
        <v>5</v>
      </c>
      <c r="B7" s="220" t="s">
        <v>15</v>
      </c>
      <c r="C7" s="4">
        <v>2</v>
      </c>
      <c r="D7" s="221">
        <f t="shared" si="2"/>
        <v>42794</v>
      </c>
      <c r="E7" s="16">
        <f t="shared" si="0"/>
        <v>60</v>
      </c>
      <c r="F7" s="169"/>
      <c r="G7" s="8">
        <f t="shared" si="3"/>
        <v>42886</v>
      </c>
      <c r="H7" s="9">
        <f t="shared" si="1"/>
        <v>61</v>
      </c>
      <c r="I7" s="169"/>
    </row>
    <row r="8" spans="1:11">
      <c r="A8" s="219">
        <v>6</v>
      </c>
      <c r="B8" s="220" t="s">
        <v>16</v>
      </c>
      <c r="C8" s="4">
        <v>3</v>
      </c>
      <c r="D8" s="221">
        <f t="shared" si="2"/>
        <v>42824</v>
      </c>
      <c r="E8" s="16">
        <f t="shared" si="0"/>
        <v>90</v>
      </c>
      <c r="F8" s="169"/>
      <c r="G8" s="8">
        <f t="shared" si="3"/>
        <v>42916</v>
      </c>
      <c r="H8" s="9">
        <f t="shared" si="1"/>
        <v>91</v>
      </c>
      <c r="I8" s="169"/>
    </row>
    <row r="9" spans="1:11">
      <c r="A9" s="219">
        <v>7</v>
      </c>
      <c r="B9" s="220" t="s">
        <v>17</v>
      </c>
      <c r="C9" s="4">
        <v>6</v>
      </c>
      <c r="D9" s="221">
        <f t="shared" si="2"/>
        <v>42916</v>
      </c>
      <c r="E9" s="16">
        <f t="shared" si="0"/>
        <v>182</v>
      </c>
      <c r="F9" s="169"/>
      <c r="G9" s="8">
        <f t="shared" si="3"/>
        <v>43008</v>
      </c>
      <c r="H9" s="9">
        <f t="shared" si="1"/>
        <v>183</v>
      </c>
      <c r="I9" s="169"/>
    </row>
    <row r="10" spans="1:11">
      <c r="A10" s="219">
        <v>8</v>
      </c>
      <c r="B10" s="220" t="s">
        <v>18</v>
      </c>
      <c r="C10" s="4">
        <v>9</v>
      </c>
      <c r="D10" s="221">
        <f t="shared" si="2"/>
        <v>43008</v>
      </c>
      <c r="E10" s="16">
        <f t="shared" si="0"/>
        <v>274</v>
      </c>
      <c r="F10" s="169"/>
      <c r="G10" s="8">
        <f t="shared" si="3"/>
        <v>43100</v>
      </c>
      <c r="H10" s="9">
        <f t="shared" si="1"/>
        <v>275</v>
      </c>
      <c r="I10" s="169"/>
    </row>
    <row r="11" spans="1:11">
      <c r="A11" s="219">
        <v>9</v>
      </c>
      <c r="B11" s="222" t="s">
        <v>19</v>
      </c>
      <c r="C11" s="6">
        <v>12</v>
      </c>
      <c r="D11" s="223">
        <f t="shared" si="2"/>
        <v>43099</v>
      </c>
      <c r="E11" s="17">
        <f t="shared" si="0"/>
        <v>365</v>
      </c>
      <c r="F11" s="169"/>
      <c r="G11" s="116">
        <f t="shared" si="3"/>
        <v>43190</v>
      </c>
      <c r="H11" s="224">
        <f t="shared" si="1"/>
        <v>365</v>
      </c>
      <c r="I11" s="169"/>
    </row>
    <row r="12" spans="1:11">
      <c r="A12" s="11"/>
    </row>
    <row r="13" spans="1:11">
      <c r="A13" s="11"/>
      <c r="C13" s="24" t="s">
        <v>47</v>
      </c>
      <c r="F13" s="12">
        <f>F1</f>
        <v>42734</v>
      </c>
      <c r="I13" s="24" t="s">
        <v>47</v>
      </c>
      <c r="K13" s="12">
        <f>I1</f>
        <v>42825</v>
      </c>
    </row>
    <row r="14" spans="1:11">
      <c r="A14" s="11"/>
      <c r="D14" s="24" t="s">
        <v>22</v>
      </c>
      <c r="E14" s="24" t="s">
        <v>319</v>
      </c>
      <c r="F14" s="24" t="s">
        <v>320</v>
      </c>
      <c r="I14" s="24" t="s">
        <v>22</v>
      </c>
      <c r="J14" s="24" t="s">
        <v>319</v>
      </c>
      <c r="K14" s="24" t="s">
        <v>320</v>
      </c>
    </row>
    <row r="15" spans="1:11">
      <c r="A15" s="11"/>
      <c r="B15">
        <v>1</v>
      </c>
      <c r="D15" s="120"/>
      <c r="E15" s="167"/>
      <c r="F15" s="168"/>
      <c r="I15" s="72"/>
      <c r="J15" s="123"/>
      <c r="K15" s="119"/>
    </row>
    <row r="16" spans="1:11">
      <c r="A16" s="11"/>
      <c r="B16">
        <v>2</v>
      </c>
      <c r="D16" s="120"/>
      <c r="E16" s="167"/>
      <c r="F16" s="168"/>
      <c r="I16" s="72"/>
      <c r="J16" s="123"/>
      <c r="K16" s="119"/>
    </row>
    <row r="17" spans="1:11">
      <c r="A17" s="11"/>
      <c r="B17">
        <v>3</v>
      </c>
      <c r="D17" s="120"/>
      <c r="E17" s="167"/>
      <c r="F17" s="168"/>
      <c r="I17" s="72"/>
      <c r="J17" s="123"/>
      <c r="K17" s="119"/>
    </row>
    <row r="18" spans="1:11">
      <c r="A18" s="11"/>
      <c r="B18">
        <v>4</v>
      </c>
      <c r="D18" s="120"/>
      <c r="E18" s="167"/>
      <c r="F18" s="168" t="str">
        <f t="shared" ref="F18:F30" si="4">IF(C18,MATCH(E18,$E$3:$E$11,1),"")</f>
        <v/>
      </c>
      <c r="I18" s="72"/>
      <c r="J18" s="123"/>
      <c r="K18" s="119"/>
    </row>
    <row r="19" spans="1:11">
      <c r="A19" s="11"/>
      <c r="B19">
        <v>5</v>
      </c>
      <c r="D19" s="120"/>
      <c r="E19" s="167"/>
      <c r="F19" s="168" t="str">
        <f t="shared" si="4"/>
        <v/>
      </c>
      <c r="I19" s="72"/>
      <c r="J19" s="123"/>
      <c r="K19" s="119"/>
    </row>
    <row r="20" spans="1:11">
      <c r="A20" s="11"/>
      <c r="B20">
        <v>6</v>
      </c>
      <c r="D20" s="120"/>
      <c r="E20" s="167"/>
      <c r="F20" s="168" t="str">
        <f t="shared" si="4"/>
        <v/>
      </c>
      <c r="I20" s="72"/>
      <c r="J20" s="123"/>
      <c r="K20" s="119"/>
    </row>
    <row r="21" spans="1:11">
      <c r="A21" s="11"/>
      <c r="B21">
        <v>7</v>
      </c>
      <c r="D21" s="120"/>
      <c r="E21" s="167"/>
      <c r="F21" s="168" t="str">
        <f t="shared" si="4"/>
        <v/>
      </c>
      <c r="I21" s="72"/>
      <c r="J21" s="123"/>
      <c r="K21" s="119"/>
    </row>
    <row r="22" spans="1:11">
      <c r="A22" s="11"/>
      <c r="B22">
        <v>8</v>
      </c>
      <c r="D22" s="120"/>
      <c r="E22" s="167"/>
      <c r="F22" s="168" t="str">
        <f t="shared" si="4"/>
        <v/>
      </c>
      <c r="I22" s="72"/>
      <c r="J22" s="123"/>
      <c r="K22" s="119"/>
    </row>
    <row r="23" spans="1:11">
      <c r="A23" s="11"/>
      <c r="B23">
        <v>9</v>
      </c>
      <c r="D23" s="120"/>
      <c r="E23" s="167"/>
      <c r="F23" s="168" t="str">
        <f t="shared" si="4"/>
        <v/>
      </c>
      <c r="I23" s="72"/>
      <c r="J23" s="123"/>
      <c r="K23" s="119"/>
    </row>
    <row r="24" spans="1:11">
      <c r="A24" s="11"/>
      <c r="B24">
        <v>10</v>
      </c>
      <c r="D24" s="120"/>
      <c r="E24" s="167"/>
      <c r="F24" s="168" t="str">
        <f t="shared" si="4"/>
        <v/>
      </c>
      <c r="I24" s="72"/>
      <c r="J24" s="123"/>
      <c r="K24" s="119"/>
    </row>
    <row r="25" spans="1:11">
      <c r="A25" s="11"/>
      <c r="B25">
        <v>11</v>
      </c>
      <c r="D25" s="120"/>
      <c r="E25" s="167"/>
      <c r="F25" s="168" t="str">
        <f t="shared" si="4"/>
        <v/>
      </c>
      <c r="I25" s="72"/>
      <c r="J25" s="123"/>
      <c r="K25" s="119"/>
    </row>
    <row r="26" spans="1:11">
      <c r="A26" s="11"/>
      <c r="B26">
        <v>12</v>
      </c>
      <c r="D26" s="120"/>
      <c r="E26" s="167"/>
      <c r="F26" s="168" t="str">
        <f t="shared" si="4"/>
        <v/>
      </c>
      <c r="I26" s="72"/>
      <c r="J26" s="123"/>
      <c r="K26" s="119"/>
    </row>
    <row r="27" spans="1:11">
      <c r="A27" s="11"/>
      <c r="B27">
        <v>13</v>
      </c>
      <c r="D27" s="120"/>
      <c r="E27" s="167"/>
      <c r="F27" s="168" t="str">
        <f t="shared" si="4"/>
        <v/>
      </c>
      <c r="I27" s="72"/>
      <c r="J27" s="123"/>
      <c r="K27" s="119"/>
    </row>
    <row r="28" spans="1:11">
      <c r="A28" s="11"/>
      <c r="B28">
        <v>14</v>
      </c>
      <c r="D28" s="120"/>
      <c r="E28" s="167"/>
      <c r="F28" s="168" t="str">
        <f t="shared" si="4"/>
        <v/>
      </c>
      <c r="I28" s="72"/>
      <c r="J28" s="123"/>
      <c r="K28" s="119"/>
    </row>
    <row r="29" spans="1:11">
      <c r="A29" s="11"/>
      <c r="B29">
        <v>15</v>
      </c>
      <c r="D29" s="120"/>
      <c r="E29" s="167"/>
      <c r="F29" s="168" t="str">
        <f t="shared" si="4"/>
        <v/>
      </c>
      <c r="I29" s="72"/>
      <c r="J29" s="123"/>
      <c r="K29" s="119"/>
    </row>
    <row r="30" spans="1:11">
      <c r="A30" s="11"/>
      <c r="B30">
        <v>16</v>
      </c>
      <c r="D30" s="120"/>
      <c r="E30" s="167"/>
      <c r="F30" s="168" t="str">
        <f t="shared" si="4"/>
        <v/>
      </c>
      <c r="I30" s="72"/>
      <c r="J30" s="123"/>
      <c r="K30" s="1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P61"/>
  <sheetViews>
    <sheetView zoomScaleNormal="100" workbookViewId="0">
      <selection activeCell="E5" sqref="E5"/>
    </sheetView>
  </sheetViews>
  <sheetFormatPr baseColWidth="10" defaultRowHeight="13.2"/>
  <cols>
    <col min="1" max="1" width="4" customWidth="1"/>
    <col min="2" max="2" width="5.33203125" customWidth="1"/>
    <col min="3" max="3" width="3.33203125" customWidth="1"/>
    <col min="4" max="4" width="4.88671875" customWidth="1"/>
    <col min="5" max="5" width="11" customWidth="1"/>
    <col min="6" max="6" width="3.6640625" customWidth="1"/>
    <col min="7" max="7" width="11" customWidth="1"/>
    <col min="8" max="8" width="4.88671875" customWidth="1"/>
    <col min="9" max="9" width="10.88671875" customWidth="1"/>
    <col min="10" max="10" width="3.5546875" customWidth="1"/>
    <col min="11" max="11" width="10.88671875" customWidth="1"/>
    <col min="12" max="12" width="4.6640625" customWidth="1"/>
    <col min="13" max="13" width="14.88671875" customWidth="1"/>
    <col min="14" max="14" width="5" customWidth="1"/>
    <col min="15" max="15" width="4.88671875" customWidth="1"/>
    <col min="16" max="17" width="13.88671875" customWidth="1"/>
    <col min="18" max="18" width="2" customWidth="1"/>
    <col min="19" max="19" width="12.6640625" customWidth="1"/>
    <col min="20" max="20" width="2.6640625" customWidth="1"/>
    <col min="21" max="22" width="7.33203125" customWidth="1"/>
    <col min="23" max="23" width="6.6640625" customWidth="1"/>
    <col min="24" max="26" width="14.33203125" customWidth="1"/>
    <col min="27" max="28" width="6.109375" customWidth="1"/>
    <col min="29" max="29" width="6" customWidth="1"/>
    <col min="30" max="30" width="13" customWidth="1"/>
    <col min="31" max="33" width="14.33203125" customWidth="1"/>
    <col min="34" max="34" width="8.6640625" customWidth="1"/>
    <col min="35" max="35" width="14" customWidth="1"/>
    <col min="36" max="40" width="11.6640625" customWidth="1"/>
    <col min="41" max="41" width="0.88671875" style="4" customWidth="1"/>
    <col min="42" max="42" width="8.88671875" style="4" customWidth="1"/>
    <col min="43" max="43" width="14.44140625" customWidth="1"/>
    <col min="44" max="44" width="13.6640625" customWidth="1"/>
  </cols>
  <sheetData>
    <row r="1" spans="1:40" ht="21" thickBot="1">
      <c r="B1" s="54"/>
      <c r="C1" s="54"/>
      <c r="D1" s="54"/>
      <c r="E1" s="54"/>
      <c r="F1" s="54"/>
      <c r="G1" s="54"/>
      <c r="H1" s="54"/>
      <c r="I1" s="54" t="s">
        <v>409</v>
      </c>
      <c r="J1" s="54"/>
      <c r="K1" s="54"/>
      <c r="L1" s="54"/>
      <c r="M1" s="54"/>
      <c r="N1" s="54"/>
      <c r="O1" s="54"/>
      <c r="P1" s="54"/>
      <c r="Q1" s="173"/>
    </row>
    <row r="2" spans="1:40" s="4" customFormat="1" ht="16.2" thickTop="1">
      <c r="S2" s="51" t="s">
        <v>26</v>
      </c>
      <c r="T2"/>
      <c r="U2" s="25" t="s">
        <v>32</v>
      </c>
      <c r="V2" s="25"/>
      <c r="W2" s="25"/>
      <c r="X2" s="25"/>
      <c r="Y2" s="26">
        <f>Courbe!F1</f>
        <v>42734</v>
      </c>
      <c r="Z2" s="26"/>
      <c r="AA2" s="25" t="s">
        <v>32</v>
      </c>
      <c r="AB2" s="25"/>
      <c r="AC2" s="25"/>
      <c r="AD2" s="25"/>
      <c r="AE2" s="26">
        <f>Courbe!I1</f>
        <v>42825</v>
      </c>
      <c r="AF2" s="26"/>
      <c r="AG2" s="26"/>
      <c r="AI2" s="102" t="s">
        <v>25</v>
      </c>
    </row>
    <row r="3" spans="1:40" s="4" customFormat="1" ht="14.25" customHeight="1" thickBot="1">
      <c r="G3" s="51" t="s">
        <v>0</v>
      </c>
      <c r="K3" s="51" t="s">
        <v>131</v>
      </c>
      <c r="S3" s="4" t="s">
        <v>33</v>
      </c>
      <c r="U3" s="51" t="s">
        <v>34</v>
      </c>
      <c r="V3" s="51" t="s">
        <v>34</v>
      </c>
      <c r="AA3" s="51" t="s">
        <v>34</v>
      </c>
      <c r="AB3" s="51" t="s">
        <v>34</v>
      </c>
      <c r="AG3" s="51" t="s">
        <v>208</v>
      </c>
      <c r="AI3" s="58" t="s">
        <v>114</v>
      </c>
      <c r="AJ3" s="3"/>
      <c r="AK3" s="55" t="s">
        <v>115</v>
      </c>
      <c r="AL3" s="7"/>
      <c r="AM3" s="58" t="s">
        <v>28</v>
      </c>
      <c r="AN3" s="3"/>
    </row>
    <row r="4" spans="1:40" s="4" customFormat="1">
      <c r="B4" s="27" t="s">
        <v>49</v>
      </c>
      <c r="C4" s="27" t="s">
        <v>6</v>
      </c>
      <c r="D4" s="27"/>
      <c r="E4" s="28" t="s">
        <v>0</v>
      </c>
      <c r="F4" s="27" t="s">
        <v>130</v>
      </c>
      <c r="G4" s="27"/>
      <c r="H4" s="27"/>
      <c r="I4" s="27" t="s">
        <v>1</v>
      </c>
      <c r="J4" s="27" t="s">
        <v>130</v>
      </c>
      <c r="K4" s="27"/>
      <c r="L4" s="27" t="s">
        <v>116</v>
      </c>
      <c r="M4" s="27" t="s">
        <v>2</v>
      </c>
      <c r="N4" s="27" t="s">
        <v>3</v>
      </c>
      <c r="O4" s="27" t="s">
        <v>4</v>
      </c>
      <c r="P4" s="27" t="s">
        <v>24</v>
      </c>
      <c r="Q4" s="174" t="s">
        <v>251</v>
      </c>
      <c r="S4" s="15"/>
      <c r="T4" s="15"/>
      <c r="U4" s="55" t="s">
        <v>5</v>
      </c>
      <c r="V4" s="56" t="s">
        <v>46</v>
      </c>
      <c r="W4" s="30" t="s">
        <v>3</v>
      </c>
      <c r="X4" s="30" t="s">
        <v>5</v>
      </c>
      <c r="Y4" s="31" t="s">
        <v>35</v>
      </c>
      <c r="Z4" s="27" t="s">
        <v>210</v>
      </c>
      <c r="AA4" s="58" t="s">
        <v>5</v>
      </c>
      <c r="AB4" s="57" t="s">
        <v>46</v>
      </c>
      <c r="AC4" s="27" t="s">
        <v>3</v>
      </c>
      <c r="AD4" s="27" t="s">
        <v>5</v>
      </c>
      <c r="AE4" s="29" t="s">
        <v>35</v>
      </c>
      <c r="AF4" s="29" t="s">
        <v>210</v>
      </c>
      <c r="AG4" s="15" t="s">
        <v>5</v>
      </c>
      <c r="AH4" s="23" t="s">
        <v>23</v>
      </c>
      <c r="AI4" s="103" t="s">
        <v>117</v>
      </c>
      <c r="AJ4" s="104" t="s">
        <v>10</v>
      </c>
      <c r="AK4" s="132" t="s">
        <v>117</v>
      </c>
      <c r="AL4" s="124" t="s">
        <v>10</v>
      </c>
      <c r="AM4" s="103" t="s">
        <v>117</v>
      </c>
      <c r="AN4" s="104" t="s">
        <v>10</v>
      </c>
    </row>
    <row r="5" spans="1:40" s="4" customFormat="1">
      <c r="A5" s="4">
        <v>1</v>
      </c>
      <c r="B5" s="117">
        <v>1</v>
      </c>
      <c r="C5" s="2" t="s">
        <v>36</v>
      </c>
      <c r="D5" s="32">
        <f>E5</f>
        <v>42651</v>
      </c>
      <c r="E5" s="68">
        <v>42651</v>
      </c>
      <c r="F5" s="115">
        <v>0</v>
      </c>
      <c r="G5" s="68">
        <f>E5+F5</f>
        <v>42651</v>
      </c>
      <c r="H5" s="32">
        <f>I5</f>
        <v>42774</v>
      </c>
      <c r="I5" s="68">
        <f>EDATE(G5,L5)</f>
        <v>42774</v>
      </c>
      <c r="J5" s="114">
        <v>0</v>
      </c>
      <c r="K5" s="68"/>
      <c r="L5" s="3">
        <v>4</v>
      </c>
      <c r="M5" s="2"/>
      <c r="N5" s="2"/>
      <c r="O5" s="69"/>
      <c r="P5" s="70"/>
      <c r="Q5" s="175"/>
      <c r="S5" s="130"/>
      <c r="T5" s="15"/>
      <c r="U5" s="125"/>
      <c r="V5" s="114"/>
      <c r="W5" s="126"/>
      <c r="X5" s="126"/>
      <c r="Y5" s="126"/>
      <c r="Z5" s="126"/>
      <c r="AA5" s="125"/>
      <c r="AB5" s="114"/>
      <c r="AC5" s="126"/>
      <c r="AD5" s="126"/>
      <c r="AE5" s="127"/>
      <c r="AF5" s="127"/>
      <c r="AG5" s="148"/>
      <c r="AH5" s="3"/>
      <c r="AI5" s="142"/>
      <c r="AJ5" s="134"/>
      <c r="AK5" s="133"/>
      <c r="AL5" s="134"/>
      <c r="AM5" s="133"/>
      <c r="AN5" s="134"/>
    </row>
    <row r="6" spans="1:40" s="4" customFormat="1">
      <c r="A6" s="4">
        <v>2</v>
      </c>
      <c r="B6" s="118"/>
      <c r="D6" s="51"/>
      <c r="E6" s="8"/>
      <c r="F6" s="51"/>
      <c r="G6" s="51"/>
      <c r="H6" s="51"/>
      <c r="I6" s="51"/>
      <c r="J6" s="51"/>
      <c r="K6" s="51"/>
      <c r="L6" s="51"/>
      <c r="O6" s="16"/>
      <c r="P6" s="52"/>
      <c r="Q6" s="176"/>
      <c r="S6" s="131"/>
      <c r="T6" s="15"/>
      <c r="U6" s="111"/>
      <c r="V6" s="9"/>
      <c r="W6" s="10"/>
      <c r="X6" s="10"/>
      <c r="Y6" s="10"/>
      <c r="Z6" s="10"/>
      <c r="AA6" s="111"/>
      <c r="AB6" s="9"/>
      <c r="AC6" s="10"/>
      <c r="AD6" s="10"/>
      <c r="AE6" s="112"/>
      <c r="AF6" s="112"/>
      <c r="AG6" s="149"/>
      <c r="AH6" s="5"/>
      <c r="AI6" s="143"/>
      <c r="AJ6" s="136"/>
      <c r="AK6" s="135"/>
      <c r="AL6" s="136"/>
      <c r="AM6" s="135"/>
      <c r="AN6" s="136"/>
    </row>
    <row r="7" spans="1:40" s="4" customFormat="1">
      <c r="A7" s="4">
        <v>3</v>
      </c>
      <c r="B7" s="164"/>
      <c r="D7" s="51"/>
      <c r="E7" s="8"/>
      <c r="F7" s="51"/>
      <c r="G7" s="51"/>
      <c r="H7" s="51"/>
      <c r="I7" s="51"/>
      <c r="J7" s="51"/>
      <c r="K7" s="51"/>
      <c r="L7" s="51"/>
      <c r="O7" s="16"/>
      <c r="P7" s="52"/>
      <c r="Q7" s="176"/>
      <c r="S7" s="131"/>
      <c r="T7" s="15"/>
      <c r="U7" s="111"/>
      <c r="V7" s="9"/>
      <c r="W7" s="10"/>
      <c r="X7" s="10"/>
      <c r="Y7" s="10"/>
      <c r="Z7" s="10"/>
      <c r="AA7" s="111"/>
      <c r="AB7" s="9"/>
      <c r="AC7" s="10"/>
      <c r="AD7" s="10"/>
      <c r="AE7" s="112"/>
      <c r="AF7" s="112"/>
      <c r="AG7" s="149"/>
      <c r="AH7" s="5"/>
      <c r="AI7" s="143"/>
      <c r="AJ7" s="136"/>
      <c r="AK7" s="135"/>
      <c r="AL7" s="136"/>
      <c r="AM7" s="135"/>
      <c r="AN7" s="136"/>
    </row>
    <row r="8" spans="1:40" s="4" customFormat="1">
      <c r="A8" s="178">
        <v>4</v>
      </c>
      <c r="B8" s="164"/>
      <c r="D8" s="51"/>
      <c r="E8" s="8"/>
      <c r="F8" s="51"/>
      <c r="G8" s="51"/>
      <c r="H8" s="51"/>
      <c r="I8" s="51"/>
      <c r="J8" s="51"/>
      <c r="K8" s="51"/>
      <c r="L8" s="51"/>
      <c r="O8" s="16"/>
      <c r="P8" s="52"/>
      <c r="Q8" s="176"/>
      <c r="S8" s="131"/>
      <c r="T8" s="15"/>
      <c r="U8" s="111"/>
      <c r="V8" s="9"/>
      <c r="W8" s="10"/>
      <c r="X8" s="10"/>
      <c r="Y8" s="10"/>
      <c r="Z8" s="10"/>
      <c r="AA8" s="111"/>
      <c r="AB8" s="9"/>
      <c r="AC8" s="10"/>
      <c r="AD8" s="10"/>
      <c r="AE8" s="112"/>
      <c r="AF8" s="112"/>
      <c r="AG8" s="149"/>
      <c r="AH8" s="5"/>
      <c r="AI8" s="143"/>
      <c r="AJ8" s="136"/>
      <c r="AK8" s="135"/>
      <c r="AL8" s="136"/>
      <c r="AM8" s="135"/>
      <c r="AN8" s="136"/>
    </row>
    <row r="9" spans="1:40" s="4" customFormat="1">
      <c r="A9" s="178">
        <v>5</v>
      </c>
      <c r="B9" s="164"/>
      <c r="D9" s="51"/>
      <c r="E9" s="8"/>
      <c r="F9" s="51"/>
      <c r="G9" s="51"/>
      <c r="H9" s="51"/>
      <c r="I9" s="51"/>
      <c r="J9" s="51"/>
      <c r="K9" s="51"/>
      <c r="L9" s="51"/>
      <c r="O9" s="16"/>
      <c r="P9" s="52"/>
      <c r="Q9" s="176"/>
      <c r="S9" s="131"/>
      <c r="T9" s="15"/>
      <c r="U9" s="111"/>
      <c r="V9" s="9"/>
      <c r="W9" s="10"/>
      <c r="X9" s="10"/>
      <c r="Y9" s="10"/>
      <c r="Z9" s="10"/>
      <c r="AA9" s="111"/>
      <c r="AB9" s="9"/>
      <c r="AC9" s="10"/>
      <c r="AD9" s="10"/>
      <c r="AE9" s="112"/>
      <c r="AF9" s="112"/>
      <c r="AG9" s="149"/>
      <c r="AH9" s="5"/>
      <c r="AI9" s="144"/>
      <c r="AJ9" s="138"/>
      <c r="AK9" s="137"/>
      <c r="AL9" s="138"/>
      <c r="AM9" s="137"/>
      <c r="AN9" s="138"/>
    </row>
    <row r="10" spans="1:40" s="4" customFormat="1">
      <c r="A10" s="178">
        <v>6</v>
      </c>
      <c r="B10" s="164"/>
      <c r="D10" s="51"/>
      <c r="E10" s="8"/>
      <c r="F10" s="51"/>
      <c r="G10" s="51"/>
      <c r="H10" s="51"/>
      <c r="I10" s="51"/>
      <c r="J10" s="51"/>
      <c r="K10" s="51"/>
      <c r="L10" s="51"/>
      <c r="O10" s="16"/>
      <c r="P10" s="52"/>
      <c r="Q10" s="176"/>
      <c r="S10" s="131"/>
      <c r="T10" s="15"/>
      <c r="U10" s="128"/>
      <c r="V10" s="129"/>
      <c r="W10" s="129"/>
      <c r="X10" s="129"/>
      <c r="Y10" s="129"/>
      <c r="Z10" s="129"/>
      <c r="AA10" s="111"/>
      <c r="AB10" s="9"/>
      <c r="AC10" s="10"/>
      <c r="AD10" s="10"/>
      <c r="AE10" s="112"/>
      <c r="AF10" s="112"/>
      <c r="AG10" s="149"/>
      <c r="AH10" s="5"/>
      <c r="AI10" s="105"/>
      <c r="AJ10" s="108"/>
      <c r="AK10" s="145"/>
      <c r="AL10" s="139"/>
      <c r="AM10" s="133"/>
      <c r="AN10" s="139"/>
    </row>
    <row r="11" spans="1:40" s="4" customFormat="1">
      <c r="A11" s="178">
        <v>7</v>
      </c>
      <c r="B11" s="164"/>
      <c r="D11" s="51"/>
      <c r="E11" s="8"/>
      <c r="F11" s="51"/>
      <c r="G11" s="51"/>
      <c r="H11" s="51"/>
      <c r="I11" s="51"/>
      <c r="J11" s="51"/>
      <c r="K11" s="51"/>
      <c r="L11" s="51"/>
      <c r="O11" s="16"/>
      <c r="P11" s="52"/>
      <c r="Q11" s="176"/>
      <c r="S11" s="131"/>
      <c r="T11" s="15"/>
      <c r="U11" s="128"/>
      <c r="V11" s="129"/>
      <c r="W11" s="129"/>
      <c r="X11" s="129"/>
      <c r="Y11" s="129"/>
      <c r="Z11" s="129"/>
      <c r="AA11" s="111"/>
      <c r="AB11" s="9"/>
      <c r="AC11" s="10"/>
      <c r="AD11" s="10"/>
      <c r="AE11" s="112"/>
      <c r="AF11" s="112"/>
      <c r="AG11" s="149"/>
      <c r="AH11" s="5"/>
      <c r="AI11" s="106"/>
      <c r="AJ11" s="109"/>
      <c r="AK11" s="146"/>
      <c r="AL11" s="140"/>
      <c r="AM11" s="135"/>
      <c r="AN11" s="140"/>
    </row>
    <row r="12" spans="1:40" s="4" customFormat="1">
      <c r="A12" s="178">
        <v>8</v>
      </c>
      <c r="B12" s="164"/>
      <c r="D12" s="51"/>
      <c r="E12" s="8"/>
      <c r="F12" s="51"/>
      <c r="G12" s="51"/>
      <c r="H12" s="51"/>
      <c r="I12" s="51"/>
      <c r="J12" s="51"/>
      <c r="K12" s="51"/>
      <c r="L12" s="51"/>
      <c r="O12" s="16"/>
      <c r="P12" s="52"/>
      <c r="Q12" s="176"/>
      <c r="S12" s="131"/>
      <c r="T12" s="15"/>
      <c r="U12" s="128"/>
      <c r="V12" s="129"/>
      <c r="W12" s="129"/>
      <c r="X12" s="129"/>
      <c r="Y12" s="129"/>
      <c r="Z12" s="129"/>
      <c r="AA12" s="111"/>
      <c r="AB12" s="9"/>
      <c r="AC12" s="10"/>
      <c r="AD12" s="10"/>
      <c r="AE12" s="112"/>
      <c r="AF12" s="112"/>
      <c r="AG12" s="149"/>
      <c r="AH12" s="5"/>
      <c r="AI12" s="106"/>
      <c r="AJ12" s="109"/>
      <c r="AK12" s="146"/>
      <c r="AL12" s="140"/>
      <c r="AM12" s="135"/>
      <c r="AN12" s="140"/>
    </row>
    <row r="13" spans="1:40" s="4" customFormat="1">
      <c r="A13" s="178">
        <v>9</v>
      </c>
      <c r="B13" s="165"/>
      <c r="C13" s="6"/>
      <c r="D13" s="166"/>
      <c r="E13" s="116"/>
      <c r="F13" s="166"/>
      <c r="G13" s="166"/>
      <c r="H13" s="166"/>
      <c r="I13" s="166"/>
      <c r="J13" s="166"/>
      <c r="K13" s="166"/>
      <c r="L13" s="166"/>
      <c r="M13" s="6"/>
      <c r="N13" s="6"/>
      <c r="O13" s="17"/>
      <c r="P13" s="53"/>
      <c r="Q13" s="177"/>
      <c r="S13" s="131"/>
      <c r="T13" s="15"/>
      <c r="U13" s="128"/>
      <c r="V13" s="129"/>
      <c r="W13" s="129"/>
      <c r="X13" s="129"/>
      <c r="Y13" s="129"/>
      <c r="Z13" s="129"/>
      <c r="AA13" s="111"/>
      <c r="AB13" s="9"/>
      <c r="AC13" s="10"/>
      <c r="AD13" s="10"/>
      <c r="AE13" s="112"/>
      <c r="AF13" s="112"/>
      <c r="AG13" s="149"/>
      <c r="AH13" s="5"/>
      <c r="AI13" s="107"/>
      <c r="AJ13" s="110"/>
      <c r="AK13" s="147"/>
      <c r="AL13" s="141"/>
      <c r="AM13" s="137"/>
      <c r="AN13" s="141"/>
    </row>
    <row r="14" spans="1:40" s="4" customFormat="1">
      <c r="B14" s="51"/>
      <c r="D14" s="51"/>
      <c r="E14" s="51"/>
      <c r="F14" s="51"/>
      <c r="G14" s="51"/>
      <c r="H14" s="51"/>
      <c r="I14" s="51"/>
      <c r="J14" s="51"/>
      <c r="K14" s="51"/>
      <c r="L14" s="51"/>
      <c r="T14" s="15"/>
      <c r="AG14" s="10"/>
    </row>
    <row r="15" spans="1:40" s="15" customFormat="1" ht="12" customHeight="1">
      <c r="B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121">
        <f>SUM(P5:P13)</f>
        <v>0</v>
      </c>
      <c r="Q15" s="121"/>
      <c r="R15" s="4"/>
      <c r="S15" s="121">
        <f>SUM(S5:S13)</f>
        <v>0</v>
      </c>
      <c r="T15" s="119"/>
      <c r="U15" s="122"/>
      <c r="V15" s="122"/>
      <c r="W15" s="122"/>
      <c r="X15" s="121">
        <f>SUM(X5:X13)</f>
        <v>0</v>
      </c>
      <c r="Y15" s="121">
        <f>SUM(Y5:Y13)</f>
        <v>0</v>
      </c>
      <c r="Z15" s="121">
        <f>SUM(Z5:Z13)</f>
        <v>0</v>
      </c>
      <c r="AA15" s="122"/>
      <c r="AB15" s="122"/>
      <c r="AC15" s="123"/>
      <c r="AD15" s="121">
        <f>SUM(AD5:AD13)</f>
        <v>0</v>
      </c>
      <c r="AE15" s="121">
        <f>SUM(AE5:AE13)</f>
        <v>0</v>
      </c>
      <c r="AF15" s="121">
        <f>SUM(AF5:AF13)</f>
        <v>0</v>
      </c>
      <c r="AG15" s="121">
        <f>SUM(AG5:AG13)</f>
        <v>0</v>
      </c>
      <c r="AH15" s="121">
        <f>SUM(AH5:AH13)</f>
        <v>0</v>
      </c>
    </row>
    <row r="16" spans="1:40" s="11" customFormat="1">
      <c r="B16" s="51"/>
      <c r="C16" s="15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3"/>
      <c r="Q16" s="13"/>
      <c r="R16" s="4"/>
      <c r="T16" s="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0"/>
    </row>
    <row r="17" spans="2:41">
      <c r="B17" s="51"/>
      <c r="C17" s="15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R17" s="4"/>
      <c r="T17" s="4"/>
      <c r="U17" s="1"/>
      <c r="V17" s="1"/>
      <c r="AE17" s="20"/>
      <c r="AF17" s="20"/>
      <c r="AG17" s="10"/>
    </row>
    <row r="18" spans="2:41">
      <c r="B18" s="51"/>
      <c r="C18" s="1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R18" s="4"/>
      <c r="T18" s="4"/>
    </row>
    <row r="19" spans="2:41">
      <c r="B19" s="51"/>
      <c r="C19" s="15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R19" s="4"/>
      <c r="AO19"/>
    </row>
    <row r="20" spans="2:41" ht="15.6">
      <c r="B20" s="51"/>
      <c r="C20" s="15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AI20" s="113" t="s">
        <v>118</v>
      </c>
      <c r="AJ20" s="24" t="s">
        <v>40</v>
      </c>
    </row>
    <row r="21" spans="2:41" ht="15.6">
      <c r="B21" s="51"/>
      <c r="C21" s="15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AI21" s="113" t="s">
        <v>119</v>
      </c>
      <c r="AJ21" s="24" t="s">
        <v>41</v>
      </c>
    </row>
    <row r="22" spans="2:41" ht="15.6">
      <c r="B22" s="51"/>
      <c r="C22" s="15"/>
      <c r="D22" s="51"/>
      <c r="E22" s="51"/>
      <c r="F22" s="51"/>
      <c r="G22" s="51"/>
      <c r="H22" s="51"/>
      <c r="I22" s="51"/>
      <c r="J22" s="51"/>
      <c r="K22" s="51"/>
      <c r="L22" s="51"/>
      <c r="M22" s="15"/>
      <c r="N22" s="21"/>
      <c r="O22" s="21"/>
      <c r="AI22" s="113" t="s">
        <v>138</v>
      </c>
      <c r="AJ22" s="24" t="s">
        <v>120</v>
      </c>
    </row>
    <row r="23" spans="2:41" ht="15.6">
      <c r="B23" s="51"/>
      <c r="C23" s="15"/>
      <c r="D23" s="51"/>
      <c r="E23" s="51"/>
      <c r="F23" s="51"/>
      <c r="G23" s="51"/>
      <c r="H23" s="51"/>
      <c r="I23" s="51"/>
      <c r="J23" s="51"/>
      <c r="K23" s="51"/>
      <c r="L23" s="51"/>
      <c r="M23" s="15"/>
      <c r="N23" s="21"/>
      <c r="O23" s="21"/>
      <c r="AI23" s="113" t="s">
        <v>121</v>
      </c>
      <c r="AJ23" s="24" t="s">
        <v>122</v>
      </c>
    </row>
    <row r="24" spans="2:41" ht="15.6">
      <c r="B24" s="51"/>
      <c r="C24" s="15"/>
      <c r="D24" s="51"/>
      <c r="E24" s="51"/>
      <c r="F24" s="51"/>
      <c r="G24" s="51"/>
      <c r="H24" s="51"/>
      <c r="I24" s="51"/>
      <c r="J24" s="51"/>
      <c r="K24" s="51"/>
      <c r="L24" s="51"/>
      <c r="M24" s="15"/>
      <c r="N24" s="21"/>
      <c r="O24" s="21"/>
      <c r="AI24" s="113" t="s">
        <v>123</v>
      </c>
      <c r="AJ24" s="24" t="s">
        <v>125</v>
      </c>
    </row>
    <row r="25" spans="2:41" ht="15.6">
      <c r="B25" s="51"/>
      <c r="C25" s="15"/>
      <c r="D25" s="51"/>
      <c r="E25" s="51"/>
      <c r="F25" s="51"/>
      <c r="G25" s="51"/>
      <c r="H25" s="51"/>
      <c r="I25" s="51"/>
      <c r="J25" s="51"/>
      <c r="K25" s="51"/>
      <c r="L25" s="51"/>
      <c r="M25" s="15"/>
      <c r="N25" s="21"/>
      <c r="O25" s="21"/>
      <c r="AI25" s="113" t="s">
        <v>124</v>
      </c>
      <c r="AJ25" s="24" t="s">
        <v>139</v>
      </c>
    </row>
    <row r="26" spans="2:41" ht="15.6">
      <c r="B26" s="51"/>
      <c r="C26" s="15"/>
      <c r="D26" s="51"/>
      <c r="E26" s="51"/>
      <c r="F26" s="51"/>
      <c r="G26" s="51"/>
      <c r="H26" s="51"/>
      <c r="I26" s="51"/>
      <c r="J26" s="51"/>
      <c r="K26" s="51"/>
      <c r="L26" s="51"/>
      <c r="M26" s="21"/>
      <c r="N26" s="21"/>
      <c r="O26" s="21"/>
      <c r="AI26" s="113" t="s">
        <v>126</v>
      </c>
      <c r="AJ26" s="24" t="s">
        <v>140</v>
      </c>
    </row>
    <row r="27" spans="2:41" ht="15.6">
      <c r="B27" s="51"/>
      <c r="C27" s="15"/>
      <c r="D27" s="51"/>
      <c r="E27" s="51"/>
      <c r="F27" s="51"/>
      <c r="G27" s="51"/>
      <c r="H27" s="51"/>
      <c r="I27" s="51"/>
      <c r="J27" s="51"/>
      <c r="K27" s="51"/>
      <c r="L27" s="51"/>
      <c r="M27" s="15"/>
      <c r="N27" s="21"/>
      <c r="O27" s="21"/>
      <c r="AI27" s="113" t="s">
        <v>127</v>
      </c>
      <c r="AJ27" s="24" t="s">
        <v>128</v>
      </c>
    </row>
    <row r="28" spans="2:41" ht="15.6">
      <c r="B28" s="51"/>
      <c r="C28" s="15"/>
      <c r="D28" s="51"/>
      <c r="E28" s="51"/>
      <c r="F28" s="51"/>
      <c r="G28" s="51"/>
      <c r="H28" s="51"/>
      <c r="I28" s="51"/>
      <c r="J28" s="51"/>
      <c r="K28" s="51"/>
      <c r="L28" s="51"/>
      <c r="M28" s="15"/>
      <c r="N28" s="21"/>
      <c r="O28" s="21"/>
      <c r="AI28" s="113" t="s">
        <v>141</v>
      </c>
      <c r="AJ28" s="24" t="s">
        <v>129</v>
      </c>
    </row>
    <row r="29" spans="2:41" ht="15.6">
      <c r="B29" s="51"/>
      <c r="C29" s="15"/>
      <c r="D29" s="51"/>
      <c r="E29" s="51"/>
      <c r="F29" s="51"/>
      <c r="G29" s="51"/>
      <c r="H29" s="51"/>
      <c r="I29" s="51"/>
      <c r="J29" s="51"/>
      <c r="K29" s="51"/>
      <c r="L29" s="51"/>
      <c r="M29" s="15"/>
      <c r="N29" s="21"/>
      <c r="O29" s="21"/>
      <c r="AI29" s="113" t="s">
        <v>142</v>
      </c>
      <c r="AJ29" s="24" t="s">
        <v>143</v>
      </c>
    </row>
    <row r="30" spans="2:41" ht="15.6">
      <c r="B30" s="51"/>
      <c r="C30" s="15"/>
      <c r="D30" s="51"/>
      <c r="E30" s="51"/>
      <c r="F30" s="51"/>
      <c r="G30" s="51"/>
      <c r="H30" s="51"/>
      <c r="I30" s="51"/>
      <c r="J30" s="51"/>
      <c r="K30" s="51"/>
      <c r="L30" s="51"/>
      <c r="M30" s="15"/>
      <c r="N30" s="21"/>
      <c r="O30" s="21"/>
      <c r="AI30" s="113" t="s">
        <v>144</v>
      </c>
      <c r="AJ30" t="s">
        <v>145</v>
      </c>
    </row>
    <row r="31" spans="2:41" ht="15.6">
      <c r="B31" s="51"/>
      <c r="C31" s="15"/>
      <c r="D31" s="51"/>
      <c r="E31" s="51"/>
      <c r="F31" s="51"/>
      <c r="G31" s="51"/>
      <c r="H31" s="51"/>
      <c r="I31" s="51"/>
      <c r="J31" s="51"/>
      <c r="K31" s="51"/>
      <c r="L31" s="51"/>
      <c r="M31" s="15"/>
      <c r="N31" s="21"/>
      <c r="O31" s="21"/>
      <c r="AI31" s="113" t="s">
        <v>146</v>
      </c>
      <c r="AJ31" s="24" t="s">
        <v>228</v>
      </c>
    </row>
    <row r="32" spans="2:41" ht="15.6">
      <c r="B32" s="51"/>
      <c r="C32" s="15"/>
      <c r="D32" s="51"/>
      <c r="E32" s="51"/>
      <c r="F32" s="51"/>
      <c r="G32" s="51"/>
      <c r="H32" s="51"/>
      <c r="I32" s="51"/>
      <c r="J32" s="51"/>
      <c r="K32" s="51"/>
      <c r="L32" s="51"/>
      <c r="M32" s="15"/>
      <c r="N32" s="21"/>
      <c r="O32" s="21"/>
      <c r="AI32" s="113" t="s">
        <v>147</v>
      </c>
      <c r="AJ32" s="24" t="s">
        <v>229</v>
      </c>
    </row>
    <row r="33" spans="2:39" ht="15.6">
      <c r="B33" s="51"/>
      <c r="C33" s="15"/>
      <c r="D33" s="51"/>
      <c r="E33" s="51"/>
      <c r="F33" s="51"/>
      <c r="G33" s="51"/>
      <c r="H33" s="51"/>
      <c r="I33" s="51"/>
      <c r="J33" s="51"/>
      <c r="K33" s="51"/>
      <c r="L33" s="51"/>
      <c r="M33" s="15"/>
      <c r="N33" s="21"/>
      <c r="O33" s="21"/>
      <c r="AI33" s="113" t="s">
        <v>148</v>
      </c>
      <c r="AJ33" s="24" t="s">
        <v>230</v>
      </c>
    </row>
    <row r="34" spans="2:39" ht="15.6">
      <c r="B34" s="15"/>
      <c r="C34" s="15"/>
      <c r="D34" s="15"/>
      <c r="E34" s="15"/>
      <c r="F34" s="15"/>
      <c r="G34" s="15"/>
      <c r="H34" s="15"/>
      <c r="I34" s="51"/>
      <c r="J34" s="51"/>
      <c r="K34" s="51"/>
      <c r="L34" s="15"/>
      <c r="M34" s="15"/>
      <c r="N34" s="21"/>
      <c r="O34" s="21"/>
      <c r="AI34" s="113" t="s">
        <v>149</v>
      </c>
      <c r="AJ34" s="24" t="s">
        <v>231</v>
      </c>
    </row>
    <row r="35" spans="2:39" ht="15.6">
      <c r="B35" s="15"/>
      <c r="D35" s="15"/>
      <c r="E35" s="15"/>
      <c r="F35" s="15"/>
      <c r="G35" s="15"/>
      <c r="H35" s="15"/>
      <c r="I35" s="51"/>
      <c r="J35" s="51"/>
      <c r="K35" s="51"/>
      <c r="L35" s="15"/>
      <c r="M35" s="15"/>
      <c r="N35" s="21"/>
      <c r="O35" s="21"/>
      <c r="AI35" s="113" t="s">
        <v>232</v>
      </c>
      <c r="AJ35" s="24" t="s">
        <v>237</v>
      </c>
    </row>
    <row r="36" spans="2:39" ht="15.6">
      <c r="B36" s="15"/>
      <c r="D36" s="15"/>
      <c r="E36" s="15"/>
      <c r="F36" s="15"/>
      <c r="G36" s="15"/>
      <c r="H36" s="15"/>
      <c r="I36" s="51"/>
      <c r="J36" s="51"/>
      <c r="K36" s="51"/>
      <c r="L36" s="15"/>
      <c r="M36" s="15"/>
      <c r="N36" s="21"/>
      <c r="O36" s="21"/>
      <c r="AI36" s="113" t="s">
        <v>233</v>
      </c>
      <c r="AJ36" s="24" t="s">
        <v>238</v>
      </c>
    </row>
    <row r="37" spans="2:39" ht="15.6">
      <c r="B37" s="15"/>
      <c r="D37" s="15"/>
      <c r="E37" s="15"/>
      <c r="F37" s="15"/>
      <c r="G37" s="15"/>
      <c r="H37" s="15"/>
      <c r="I37" s="51"/>
      <c r="J37" s="51"/>
      <c r="K37" s="51"/>
      <c r="L37" s="15"/>
      <c r="M37" s="15"/>
      <c r="N37" s="21"/>
      <c r="O37" s="21"/>
      <c r="AI37" s="113" t="s">
        <v>235</v>
      </c>
      <c r="AJ37" s="24" t="s">
        <v>239</v>
      </c>
    </row>
    <row r="38" spans="2:39" ht="15.6">
      <c r="B38" s="15"/>
      <c r="D38" s="15"/>
      <c r="E38" s="15"/>
      <c r="F38" s="15"/>
      <c r="G38" s="15"/>
      <c r="H38" s="15"/>
      <c r="I38" s="51"/>
      <c r="J38" s="51"/>
      <c r="K38" s="51"/>
      <c r="L38" s="15"/>
      <c r="M38" s="15"/>
      <c r="N38" s="21"/>
      <c r="O38" s="21"/>
      <c r="AI38" s="113" t="s">
        <v>234</v>
      </c>
      <c r="AJ38" s="24" t="s">
        <v>236</v>
      </c>
    </row>
    <row r="39" spans="2:39" ht="16.8">
      <c r="B39" s="15"/>
      <c r="D39" s="15"/>
      <c r="E39" s="15"/>
      <c r="F39" s="15"/>
      <c r="G39" s="15"/>
      <c r="H39" s="15"/>
      <c r="I39" s="51"/>
      <c r="J39" s="51"/>
      <c r="K39" s="51"/>
      <c r="L39" s="15"/>
      <c r="M39" s="15"/>
      <c r="N39" s="21"/>
      <c r="O39" s="21"/>
      <c r="AI39" s="113" t="s">
        <v>240</v>
      </c>
      <c r="AJ39" s="24" t="s">
        <v>243</v>
      </c>
      <c r="AM39" s="60"/>
    </row>
    <row r="40" spans="2:39" ht="16.8">
      <c r="B40" s="15"/>
      <c r="D40" s="15"/>
      <c r="E40" s="15"/>
      <c r="F40" s="15"/>
      <c r="G40" s="15"/>
      <c r="H40" s="15"/>
      <c r="I40" s="51"/>
      <c r="J40" s="51"/>
      <c r="K40" s="51"/>
      <c r="L40" s="15"/>
      <c r="M40" s="15"/>
      <c r="N40" s="21"/>
      <c r="O40" s="21"/>
      <c r="AI40" s="113" t="s">
        <v>241</v>
      </c>
      <c r="AJ40" s="24" t="s">
        <v>244</v>
      </c>
      <c r="AM40" s="60"/>
    </row>
    <row r="41" spans="2:39" ht="16.8">
      <c r="B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1"/>
      <c r="O41" s="21"/>
      <c r="AI41" s="113" t="s">
        <v>242</v>
      </c>
      <c r="AJ41" s="24" t="s">
        <v>245</v>
      </c>
      <c r="AM41" s="60"/>
    </row>
    <row r="42" spans="2:39" ht="16.8">
      <c r="B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1"/>
      <c r="O42" s="21"/>
      <c r="AI42" s="113" t="s">
        <v>246</v>
      </c>
      <c r="AJ42" s="24" t="s">
        <v>248</v>
      </c>
      <c r="AM42" s="60"/>
    </row>
    <row r="43" spans="2:39" ht="16.8">
      <c r="B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1"/>
      <c r="O43" s="21"/>
      <c r="AI43" s="113" t="s">
        <v>247</v>
      </c>
      <c r="AJ43" s="24" t="s">
        <v>249</v>
      </c>
      <c r="AM43" s="60"/>
    </row>
    <row r="44" spans="2:39" ht="13.8">
      <c r="B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1"/>
      <c r="O44" s="21"/>
      <c r="AM44" s="163"/>
    </row>
    <row r="52" spans="24:26">
      <c r="X52" s="12" t="e">
        <f>#REF!</f>
        <v>#REF!</v>
      </c>
      <c r="Y52" s="1" t="e">
        <f>#REF!</f>
        <v>#REF!</v>
      </c>
      <c r="Z52" s="1"/>
    </row>
    <row r="53" spans="24:26">
      <c r="X53" s="12" t="e">
        <f>#REF!</f>
        <v>#REF!</v>
      </c>
      <c r="Y53" s="1" t="e">
        <f>#REF!</f>
        <v>#REF!</v>
      </c>
      <c r="Z53" s="1"/>
    </row>
    <row r="54" spans="24:26">
      <c r="X54" s="12" t="e">
        <f>#REF!</f>
        <v>#REF!</v>
      </c>
      <c r="Y54" s="1" t="e">
        <f>#REF!</f>
        <v>#REF!</v>
      </c>
      <c r="Z54" s="1"/>
    </row>
    <row r="55" spans="24:26">
      <c r="X55" s="12" t="e">
        <f>#REF!</f>
        <v>#REF!</v>
      </c>
      <c r="Y55" s="1" t="e">
        <f>#REF!</f>
        <v>#REF!</v>
      </c>
      <c r="Z55" s="1"/>
    </row>
    <row r="56" spans="24:26">
      <c r="X56" s="12" t="e">
        <f>#REF!</f>
        <v>#REF!</v>
      </c>
      <c r="Y56" s="1" t="e">
        <f>#REF!</f>
        <v>#REF!</v>
      </c>
      <c r="Z56" s="1"/>
    </row>
    <row r="57" spans="24:26">
      <c r="X57" s="12" t="e">
        <f>#REF!</f>
        <v>#REF!</v>
      </c>
      <c r="Y57" s="1" t="e">
        <f>#REF!</f>
        <v>#REF!</v>
      </c>
      <c r="Z57" s="1"/>
    </row>
    <row r="58" spans="24:26">
      <c r="X58" s="12" t="e">
        <f>#REF!</f>
        <v>#REF!</v>
      </c>
      <c r="Y58" s="1" t="e">
        <f>#REF!</f>
        <v>#REF!</v>
      </c>
      <c r="Z58" s="1"/>
    </row>
    <row r="59" spans="24:26">
      <c r="X59" s="12" t="e">
        <f>#REF!</f>
        <v>#REF!</v>
      </c>
      <c r="Y59" s="1" t="e">
        <f>#REF!</f>
        <v>#REF!</v>
      </c>
      <c r="Z59" s="1"/>
    </row>
    <row r="60" spans="24:26">
      <c r="X60" s="12" t="e">
        <f>#REF!</f>
        <v>#REF!</v>
      </c>
      <c r="Y60" s="1" t="e">
        <f>#REF!</f>
        <v>#REF!</v>
      </c>
      <c r="Z60" s="1"/>
    </row>
    <row r="61" spans="24:26">
      <c r="Y61" s="1" t="e">
        <f>SUM(Y52:Y60)</f>
        <v>#REF!</v>
      </c>
      <c r="Z61" s="1"/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L43"/>
  <sheetViews>
    <sheetView zoomScale="115" zoomScaleNormal="115" workbookViewId="0">
      <selection activeCell="C1" sqref="C1:C2"/>
    </sheetView>
  </sheetViews>
  <sheetFormatPr baseColWidth="10" defaultColWidth="11.44140625" defaultRowHeight="13.8"/>
  <cols>
    <col min="1" max="1" width="5.88671875" style="67" customWidth="1"/>
    <col min="2" max="2" width="15.44140625" style="67" customWidth="1"/>
    <col min="3" max="4" width="11.44140625" style="67"/>
    <col min="5" max="12" width="4.33203125" style="67" customWidth="1"/>
    <col min="13" max="16384" width="11.44140625" style="67"/>
  </cols>
  <sheetData>
    <row r="1" spans="1:12">
      <c r="A1" s="67">
        <v>1</v>
      </c>
      <c r="B1" s="67">
        <v>2</v>
      </c>
      <c r="C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</row>
    <row r="2" spans="1:12" ht="18">
      <c r="A2" s="71">
        <v>1</v>
      </c>
      <c r="B2" s="228" t="s">
        <v>357</v>
      </c>
      <c r="C2" s="229" t="s">
        <v>358</v>
      </c>
      <c r="D2" s="230" t="s">
        <v>254</v>
      </c>
      <c r="E2" s="179">
        <v>2</v>
      </c>
      <c r="F2" s="179">
        <v>4</v>
      </c>
      <c r="G2" s="179">
        <v>1</v>
      </c>
      <c r="H2" s="179">
        <v>3</v>
      </c>
      <c r="I2" s="179">
        <v>10</v>
      </c>
      <c r="J2" s="179">
        <v>13</v>
      </c>
      <c r="K2" s="179">
        <v>9</v>
      </c>
      <c r="L2" s="179">
        <v>11</v>
      </c>
    </row>
    <row r="3" spans="1:12" ht="18">
      <c r="A3" s="71">
        <v>2</v>
      </c>
      <c r="B3" s="231" t="s">
        <v>359</v>
      </c>
      <c r="C3" s="232" t="s">
        <v>360</v>
      </c>
      <c r="D3" s="233" t="s">
        <v>254</v>
      </c>
      <c r="E3" s="179">
        <v>5</v>
      </c>
      <c r="F3" s="179">
        <v>7</v>
      </c>
      <c r="G3" s="179">
        <v>6</v>
      </c>
      <c r="H3" s="179">
        <v>8</v>
      </c>
      <c r="I3" s="179">
        <v>15</v>
      </c>
      <c r="J3" s="179">
        <v>16</v>
      </c>
      <c r="K3" s="179">
        <v>12</v>
      </c>
      <c r="L3" s="179">
        <v>14</v>
      </c>
    </row>
    <row r="4" spans="1:12" ht="18">
      <c r="A4" s="71">
        <v>3</v>
      </c>
      <c r="B4" s="228" t="s">
        <v>361</v>
      </c>
      <c r="C4" s="229" t="s">
        <v>362</v>
      </c>
      <c r="D4" s="230" t="s">
        <v>253</v>
      </c>
      <c r="E4" s="179">
        <v>2</v>
      </c>
      <c r="F4" s="179">
        <v>5</v>
      </c>
      <c r="G4" s="179">
        <v>1</v>
      </c>
      <c r="H4" s="179">
        <v>6</v>
      </c>
      <c r="I4" s="179">
        <v>10</v>
      </c>
      <c r="J4" s="179">
        <v>15</v>
      </c>
      <c r="K4" s="179">
        <v>9</v>
      </c>
      <c r="L4" s="179">
        <v>12</v>
      </c>
    </row>
    <row r="5" spans="1:12" ht="18">
      <c r="A5" s="71">
        <v>4</v>
      </c>
      <c r="B5" s="234" t="s">
        <v>363</v>
      </c>
      <c r="C5" s="235" t="s">
        <v>364</v>
      </c>
      <c r="D5" s="236" t="s">
        <v>253</v>
      </c>
      <c r="E5" s="179">
        <v>4</v>
      </c>
      <c r="F5" s="179">
        <v>7</v>
      </c>
      <c r="G5" s="179">
        <v>3</v>
      </c>
      <c r="H5" s="179">
        <v>8</v>
      </c>
      <c r="I5" s="179">
        <v>13</v>
      </c>
      <c r="J5" s="179">
        <v>16</v>
      </c>
      <c r="K5" s="179">
        <v>11</v>
      </c>
      <c r="L5" s="179">
        <v>14</v>
      </c>
    </row>
    <row r="6" spans="1:12" ht="18">
      <c r="A6" s="71">
        <v>5</v>
      </c>
      <c r="B6" s="228" t="s">
        <v>365</v>
      </c>
      <c r="C6" s="229" t="s">
        <v>366</v>
      </c>
      <c r="D6" s="230" t="s">
        <v>253</v>
      </c>
      <c r="E6" s="179">
        <v>2</v>
      </c>
      <c r="F6" s="179">
        <v>7</v>
      </c>
      <c r="G6" s="179">
        <v>1</v>
      </c>
      <c r="H6" s="179">
        <v>8</v>
      </c>
      <c r="I6" s="179">
        <v>10</v>
      </c>
      <c r="J6" s="179">
        <v>16</v>
      </c>
      <c r="K6" s="179">
        <v>9</v>
      </c>
      <c r="L6" s="179">
        <v>14</v>
      </c>
    </row>
    <row r="7" spans="1:12" ht="18">
      <c r="A7" s="71">
        <v>6</v>
      </c>
      <c r="B7" s="234" t="s">
        <v>367</v>
      </c>
      <c r="C7" s="235" t="s">
        <v>368</v>
      </c>
      <c r="D7" s="236" t="s">
        <v>254</v>
      </c>
      <c r="E7" s="179">
        <v>5</v>
      </c>
      <c r="F7" s="179">
        <v>4</v>
      </c>
      <c r="G7" s="179">
        <v>6</v>
      </c>
      <c r="H7" s="179">
        <v>3</v>
      </c>
      <c r="I7" s="179">
        <v>15</v>
      </c>
      <c r="J7" s="179">
        <v>13</v>
      </c>
      <c r="K7" s="179">
        <v>12</v>
      </c>
      <c r="L7" s="179">
        <v>11</v>
      </c>
    </row>
    <row r="8" spans="1:12" ht="18">
      <c r="A8" s="71">
        <v>7</v>
      </c>
      <c r="B8" s="228" t="s">
        <v>369</v>
      </c>
      <c r="C8" s="229" t="s">
        <v>370</v>
      </c>
      <c r="D8" s="230" t="s">
        <v>253</v>
      </c>
      <c r="E8" s="179">
        <f t="shared" ref="E8:F19" si="0">E2</f>
        <v>2</v>
      </c>
      <c r="F8" s="179">
        <f t="shared" si="0"/>
        <v>4</v>
      </c>
      <c r="G8" s="179">
        <f>G3</f>
        <v>6</v>
      </c>
      <c r="H8" s="179">
        <f>H3</f>
        <v>8</v>
      </c>
      <c r="I8" s="179">
        <f>I4</f>
        <v>10</v>
      </c>
      <c r="J8" s="179">
        <v>13</v>
      </c>
      <c r="K8" s="179">
        <v>12</v>
      </c>
      <c r="L8" s="179">
        <f>L5</f>
        <v>14</v>
      </c>
    </row>
    <row r="9" spans="1:12" ht="18">
      <c r="A9" s="71">
        <v>8</v>
      </c>
      <c r="B9" s="237" t="s">
        <v>371</v>
      </c>
      <c r="C9" s="232" t="s">
        <v>372</v>
      </c>
      <c r="D9" s="233" t="s">
        <v>253</v>
      </c>
      <c r="E9" s="179">
        <f t="shared" si="0"/>
        <v>5</v>
      </c>
      <c r="F9" s="179">
        <f t="shared" si="0"/>
        <v>7</v>
      </c>
      <c r="G9" s="179">
        <f>G4</f>
        <v>1</v>
      </c>
      <c r="H9" s="179">
        <v>3</v>
      </c>
      <c r="I9" s="179">
        <v>15</v>
      </c>
      <c r="J9" s="179">
        <f>J5</f>
        <v>16</v>
      </c>
      <c r="K9" s="179">
        <f>K6</f>
        <v>9</v>
      </c>
      <c r="L9" s="179">
        <v>11</v>
      </c>
    </row>
    <row r="10" spans="1:12" ht="18">
      <c r="A10" s="71">
        <v>9</v>
      </c>
      <c r="B10" s="228" t="s">
        <v>373</v>
      </c>
      <c r="C10" s="229" t="s">
        <v>374</v>
      </c>
      <c r="D10" s="230" t="s">
        <v>253</v>
      </c>
      <c r="E10" s="179">
        <f t="shared" si="0"/>
        <v>2</v>
      </c>
      <c r="F10" s="179">
        <f t="shared" si="0"/>
        <v>5</v>
      </c>
      <c r="G10" s="179">
        <f>G5</f>
        <v>3</v>
      </c>
      <c r="H10" s="179">
        <f>H5</f>
        <v>8</v>
      </c>
      <c r="I10" s="179">
        <f>I6</f>
        <v>10</v>
      </c>
      <c r="J10" s="179">
        <v>15</v>
      </c>
      <c r="K10" s="179">
        <v>11</v>
      </c>
      <c r="L10" s="179">
        <v>14</v>
      </c>
    </row>
    <row r="11" spans="1:12" ht="18">
      <c r="A11" s="71">
        <v>10</v>
      </c>
      <c r="B11" s="238" t="s">
        <v>375</v>
      </c>
      <c r="C11" s="239" t="s">
        <v>376</v>
      </c>
      <c r="D11" s="233" t="s">
        <v>253</v>
      </c>
      <c r="E11" s="179">
        <f t="shared" si="0"/>
        <v>4</v>
      </c>
      <c r="F11" s="179">
        <f t="shared" si="0"/>
        <v>7</v>
      </c>
      <c r="G11" s="179">
        <f>G6</f>
        <v>1</v>
      </c>
      <c r="H11" s="179">
        <v>6</v>
      </c>
      <c r="I11" s="179">
        <v>13</v>
      </c>
      <c r="J11" s="179">
        <v>16</v>
      </c>
      <c r="K11" s="179">
        <v>9</v>
      </c>
      <c r="L11" s="179">
        <v>12</v>
      </c>
    </row>
    <row r="12" spans="1:12" ht="18">
      <c r="A12" s="71">
        <v>11</v>
      </c>
      <c r="B12" s="228" t="s">
        <v>377</v>
      </c>
      <c r="C12" s="229" t="s">
        <v>256</v>
      </c>
      <c r="D12" s="230" t="s">
        <v>254</v>
      </c>
      <c r="E12" s="179">
        <f t="shared" si="0"/>
        <v>2</v>
      </c>
      <c r="F12" s="179">
        <f t="shared" si="0"/>
        <v>7</v>
      </c>
      <c r="G12" s="179">
        <f>G7</f>
        <v>6</v>
      </c>
      <c r="H12" s="179">
        <f>H7</f>
        <v>3</v>
      </c>
      <c r="I12" s="179">
        <f>I8</f>
        <v>10</v>
      </c>
      <c r="J12" s="179">
        <v>16</v>
      </c>
      <c r="K12" s="179">
        <f>K9</f>
        <v>9</v>
      </c>
      <c r="L12" s="179">
        <v>14</v>
      </c>
    </row>
    <row r="13" spans="1:12" ht="18">
      <c r="A13" s="71">
        <v>12</v>
      </c>
      <c r="B13" s="237" t="s">
        <v>378</v>
      </c>
      <c r="C13" s="232" t="s">
        <v>379</v>
      </c>
      <c r="D13" s="233" t="s">
        <v>254</v>
      </c>
      <c r="E13" s="179">
        <f t="shared" si="0"/>
        <v>5</v>
      </c>
      <c r="F13" s="179">
        <f t="shared" si="0"/>
        <v>4</v>
      </c>
      <c r="G13" s="179">
        <v>1</v>
      </c>
      <c r="H13" s="179">
        <f>H8</f>
        <v>8</v>
      </c>
      <c r="I13" s="179">
        <f>I9</f>
        <v>15</v>
      </c>
      <c r="J13" s="179">
        <v>13</v>
      </c>
      <c r="K13" s="179">
        <v>9</v>
      </c>
      <c r="L13" s="179">
        <f>L10</f>
        <v>14</v>
      </c>
    </row>
    <row r="14" spans="1:12" ht="18">
      <c r="A14" s="71">
        <v>13</v>
      </c>
      <c r="B14" s="228" t="s">
        <v>380</v>
      </c>
      <c r="C14" s="229" t="s">
        <v>381</v>
      </c>
      <c r="D14" s="230" t="s">
        <v>253</v>
      </c>
      <c r="E14" s="179">
        <f t="shared" si="0"/>
        <v>2</v>
      </c>
      <c r="F14" s="179">
        <f t="shared" si="0"/>
        <v>4</v>
      </c>
      <c r="G14" s="179">
        <f>G9</f>
        <v>1</v>
      </c>
      <c r="H14" s="179">
        <f>H9</f>
        <v>3</v>
      </c>
      <c r="I14" s="179">
        <f>I10</f>
        <v>10</v>
      </c>
      <c r="J14" s="179">
        <f>J10</f>
        <v>15</v>
      </c>
      <c r="K14" s="179">
        <f>K11</f>
        <v>9</v>
      </c>
      <c r="L14" s="179">
        <f>L11</f>
        <v>12</v>
      </c>
    </row>
    <row r="15" spans="1:12" ht="18">
      <c r="A15" s="71">
        <v>14</v>
      </c>
      <c r="B15" s="238" t="s">
        <v>382</v>
      </c>
      <c r="C15" s="239" t="s">
        <v>383</v>
      </c>
      <c r="D15" s="233" t="s">
        <v>254</v>
      </c>
      <c r="E15" s="179">
        <f t="shared" si="0"/>
        <v>5</v>
      </c>
      <c r="F15" s="179">
        <f t="shared" si="0"/>
        <v>7</v>
      </c>
      <c r="G15" s="179">
        <v>6</v>
      </c>
      <c r="H15" s="179">
        <f>H10</f>
        <v>8</v>
      </c>
      <c r="I15" s="179">
        <v>15</v>
      </c>
      <c r="J15" s="179">
        <v>13</v>
      </c>
      <c r="K15" s="179">
        <f>K12</f>
        <v>9</v>
      </c>
      <c r="L15" s="179">
        <f>L12</f>
        <v>14</v>
      </c>
    </row>
    <row r="16" spans="1:12" ht="18">
      <c r="A16" s="71">
        <v>15</v>
      </c>
      <c r="B16" s="240" t="s">
        <v>384</v>
      </c>
      <c r="C16" s="241" t="s">
        <v>385</v>
      </c>
      <c r="D16" s="242" t="s">
        <v>254</v>
      </c>
      <c r="E16" s="179">
        <f t="shared" si="0"/>
        <v>2</v>
      </c>
      <c r="F16" s="179">
        <f t="shared" si="0"/>
        <v>5</v>
      </c>
      <c r="G16" s="179">
        <f>G11</f>
        <v>1</v>
      </c>
      <c r="H16" s="179">
        <f>H11</f>
        <v>6</v>
      </c>
      <c r="I16" s="179">
        <f t="shared" ref="I16:J18" si="1">I12</f>
        <v>10</v>
      </c>
      <c r="J16" s="179">
        <f t="shared" si="1"/>
        <v>16</v>
      </c>
      <c r="K16" s="179">
        <v>12</v>
      </c>
      <c r="L16" s="179">
        <v>11</v>
      </c>
    </row>
    <row r="17" spans="1:12" ht="18">
      <c r="A17" s="71">
        <v>16</v>
      </c>
      <c r="B17" s="234" t="s">
        <v>386</v>
      </c>
      <c r="C17" s="235" t="s">
        <v>387</v>
      </c>
      <c r="D17" s="236" t="s">
        <v>254</v>
      </c>
      <c r="E17" s="179">
        <f t="shared" si="0"/>
        <v>4</v>
      </c>
      <c r="F17" s="179">
        <f t="shared" si="0"/>
        <v>7</v>
      </c>
      <c r="G17" s="179">
        <v>3</v>
      </c>
      <c r="H17" s="179">
        <v>8</v>
      </c>
      <c r="I17" s="179">
        <f t="shared" si="1"/>
        <v>15</v>
      </c>
      <c r="J17" s="179">
        <f t="shared" si="1"/>
        <v>13</v>
      </c>
      <c r="K17" s="179">
        <f>K14</f>
        <v>9</v>
      </c>
      <c r="L17" s="179">
        <v>14</v>
      </c>
    </row>
    <row r="18" spans="1:12" ht="18">
      <c r="A18" s="71">
        <v>17</v>
      </c>
      <c r="B18" s="228" t="s">
        <v>388</v>
      </c>
      <c r="C18" s="229" t="s">
        <v>255</v>
      </c>
      <c r="D18" s="230" t="s">
        <v>253</v>
      </c>
      <c r="E18" s="179">
        <f t="shared" si="0"/>
        <v>2</v>
      </c>
      <c r="F18" s="179">
        <f t="shared" si="0"/>
        <v>7</v>
      </c>
      <c r="G18" s="179">
        <f>G13</f>
        <v>1</v>
      </c>
      <c r="H18" s="179">
        <f>H13</f>
        <v>8</v>
      </c>
      <c r="I18" s="179">
        <f t="shared" si="1"/>
        <v>10</v>
      </c>
      <c r="J18" s="179">
        <f t="shared" si="1"/>
        <v>15</v>
      </c>
      <c r="K18" s="179">
        <f>K15</f>
        <v>9</v>
      </c>
      <c r="L18" s="179">
        <v>12</v>
      </c>
    </row>
    <row r="19" spans="1:12" ht="18">
      <c r="A19" s="71">
        <v>18</v>
      </c>
      <c r="B19" s="234" t="s">
        <v>389</v>
      </c>
      <c r="C19" s="235" t="s">
        <v>390</v>
      </c>
      <c r="D19" s="236" t="s">
        <v>253</v>
      </c>
      <c r="E19" s="179">
        <f t="shared" si="0"/>
        <v>5</v>
      </c>
      <c r="F19" s="179">
        <f t="shared" si="0"/>
        <v>4</v>
      </c>
      <c r="G19" s="179">
        <f>G14</f>
        <v>1</v>
      </c>
      <c r="H19" s="179">
        <f>H14</f>
        <v>3</v>
      </c>
      <c r="I19" s="179">
        <v>10</v>
      </c>
      <c r="J19" s="179">
        <v>16</v>
      </c>
      <c r="K19" s="179">
        <v>9</v>
      </c>
      <c r="L19" s="179">
        <v>11</v>
      </c>
    </row>
    <row r="20" spans="1:12" ht="18">
      <c r="A20" s="71">
        <v>19</v>
      </c>
      <c r="B20" s="228" t="s">
        <v>391</v>
      </c>
      <c r="C20" s="229" t="s">
        <v>392</v>
      </c>
      <c r="D20" s="230" t="s">
        <v>253</v>
      </c>
      <c r="E20" s="179">
        <f t="shared" ref="E20:F35" si="2">E4</f>
        <v>2</v>
      </c>
      <c r="F20" s="179">
        <f t="shared" si="2"/>
        <v>5</v>
      </c>
      <c r="G20" s="179">
        <f t="shared" ref="G20:H35" si="3">G5</f>
        <v>3</v>
      </c>
      <c r="H20" s="179">
        <f t="shared" si="3"/>
        <v>8</v>
      </c>
      <c r="I20" s="179">
        <f t="shared" ref="I20:K35" si="4">I6</f>
        <v>10</v>
      </c>
      <c r="J20" s="179">
        <f t="shared" si="4"/>
        <v>16</v>
      </c>
      <c r="K20" s="179">
        <f t="shared" si="4"/>
        <v>9</v>
      </c>
      <c r="L20" s="179">
        <f>L7</f>
        <v>11</v>
      </c>
    </row>
    <row r="21" spans="1:12" ht="18">
      <c r="A21" s="71">
        <v>20</v>
      </c>
      <c r="B21" s="234" t="s">
        <v>393</v>
      </c>
      <c r="C21" s="235" t="s">
        <v>322</v>
      </c>
      <c r="D21" s="236" t="s">
        <v>254</v>
      </c>
      <c r="E21" s="179">
        <f t="shared" si="2"/>
        <v>4</v>
      </c>
      <c r="F21" s="179">
        <f t="shared" si="2"/>
        <v>7</v>
      </c>
      <c r="G21" s="179">
        <f t="shared" si="3"/>
        <v>1</v>
      </c>
      <c r="H21" s="179">
        <f t="shared" si="3"/>
        <v>8</v>
      </c>
      <c r="I21" s="179">
        <f t="shared" si="4"/>
        <v>15</v>
      </c>
      <c r="J21" s="179">
        <f t="shared" si="4"/>
        <v>13</v>
      </c>
      <c r="K21" s="179">
        <f t="shared" si="4"/>
        <v>12</v>
      </c>
      <c r="L21" s="179">
        <f t="shared" ref="L21:L43" si="5">L8</f>
        <v>14</v>
      </c>
    </row>
    <row r="22" spans="1:12" ht="18">
      <c r="A22" s="71">
        <v>21</v>
      </c>
      <c r="B22" s="240" t="s">
        <v>394</v>
      </c>
      <c r="C22" s="241" t="s">
        <v>395</v>
      </c>
      <c r="D22" s="242" t="s">
        <v>254</v>
      </c>
      <c r="E22" s="179">
        <f t="shared" si="2"/>
        <v>2</v>
      </c>
      <c r="F22" s="179">
        <f t="shared" si="2"/>
        <v>7</v>
      </c>
      <c r="G22" s="179">
        <f t="shared" si="3"/>
        <v>6</v>
      </c>
      <c r="H22" s="179">
        <f t="shared" si="3"/>
        <v>3</v>
      </c>
      <c r="I22" s="179">
        <f t="shared" si="4"/>
        <v>10</v>
      </c>
      <c r="J22" s="179">
        <f t="shared" si="4"/>
        <v>13</v>
      </c>
      <c r="K22" s="179">
        <f t="shared" si="4"/>
        <v>12</v>
      </c>
      <c r="L22" s="179">
        <f t="shared" si="5"/>
        <v>11</v>
      </c>
    </row>
    <row r="23" spans="1:12" ht="18">
      <c r="A23" s="71">
        <v>22</v>
      </c>
      <c r="B23" s="234" t="s">
        <v>396</v>
      </c>
      <c r="C23" s="235" t="s">
        <v>397</v>
      </c>
      <c r="D23" s="236" t="s">
        <v>253</v>
      </c>
      <c r="E23" s="179">
        <f t="shared" si="2"/>
        <v>5</v>
      </c>
      <c r="F23" s="179">
        <f t="shared" si="2"/>
        <v>4</v>
      </c>
      <c r="G23" s="179">
        <f t="shared" si="3"/>
        <v>6</v>
      </c>
      <c r="H23" s="179">
        <f t="shared" si="3"/>
        <v>8</v>
      </c>
      <c r="I23" s="179">
        <f t="shared" si="4"/>
        <v>15</v>
      </c>
      <c r="J23" s="179">
        <f t="shared" si="4"/>
        <v>16</v>
      </c>
      <c r="K23" s="179">
        <f t="shared" si="4"/>
        <v>9</v>
      </c>
      <c r="L23" s="179">
        <f t="shared" si="5"/>
        <v>14</v>
      </c>
    </row>
    <row r="24" spans="1:12" ht="18">
      <c r="A24" s="71">
        <v>23</v>
      </c>
      <c r="B24" s="228" t="s">
        <v>398</v>
      </c>
      <c r="C24" s="229" t="s">
        <v>399</v>
      </c>
      <c r="D24" s="230" t="s">
        <v>253</v>
      </c>
      <c r="E24" s="179">
        <f t="shared" si="2"/>
        <v>2</v>
      </c>
      <c r="F24" s="179">
        <f t="shared" si="2"/>
        <v>4</v>
      </c>
      <c r="G24" s="179">
        <f t="shared" si="3"/>
        <v>1</v>
      </c>
      <c r="H24" s="179">
        <f t="shared" si="3"/>
        <v>3</v>
      </c>
      <c r="I24" s="179">
        <f t="shared" si="4"/>
        <v>10</v>
      </c>
      <c r="J24" s="179">
        <f t="shared" si="4"/>
        <v>15</v>
      </c>
      <c r="K24" s="179">
        <f t="shared" si="4"/>
        <v>11</v>
      </c>
      <c r="L24" s="179">
        <f t="shared" si="5"/>
        <v>12</v>
      </c>
    </row>
    <row r="25" spans="1:12" ht="18">
      <c r="A25" s="71">
        <v>24</v>
      </c>
      <c r="B25" s="231" t="s">
        <v>400</v>
      </c>
      <c r="C25" s="232" t="s">
        <v>401</v>
      </c>
      <c r="D25" s="233" t="s">
        <v>254</v>
      </c>
      <c r="E25" s="179">
        <f t="shared" si="2"/>
        <v>5</v>
      </c>
      <c r="F25" s="179">
        <f t="shared" si="2"/>
        <v>7</v>
      </c>
      <c r="G25" s="179">
        <f t="shared" si="3"/>
        <v>3</v>
      </c>
      <c r="H25" s="179">
        <f t="shared" si="3"/>
        <v>8</v>
      </c>
      <c r="I25" s="179">
        <f t="shared" si="4"/>
        <v>13</v>
      </c>
      <c r="J25" s="179">
        <f t="shared" si="4"/>
        <v>16</v>
      </c>
      <c r="K25" s="179">
        <f t="shared" si="4"/>
        <v>9</v>
      </c>
      <c r="L25" s="179">
        <f t="shared" si="5"/>
        <v>14</v>
      </c>
    </row>
    <row r="26" spans="1:12" ht="18">
      <c r="A26" s="71">
        <v>25</v>
      </c>
      <c r="B26" s="243" t="s">
        <v>402</v>
      </c>
      <c r="C26" s="244" t="s">
        <v>403</v>
      </c>
      <c r="D26" s="230" t="s">
        <v>253</v>
      </c>
      <c r="E26" s="179">
        <f t="shared" si="2"/>
        <v>2</v>
      </c>
      <c r="F26" s="179">
        <f t="shared" si="2"/>
        <v>5</v>
      </c>
      <c r="G26" s="179">
        <f t="shared" si="3"/>
        <v>1</v>
      </c>
      <c r="H26" s="179">
        <f t="shared" si="3"/>
        <v>6</v>
      </c>
      <c r="I26" s="179">
        <f t="shared" si="4"/>
        <v>10</v>
      </c>
      <c r="J26" s="179">
        <f t="shared" si="4"/>
        <v>16</v>
      </c>
      <c r="K26" s="179">
        <f t="shared" si="4"/>
        <v>9</v>
      </c>
      <c r="L26" s="179">
        <f t="shared" si="5"/>
        <v>14</v>
      </c>
    </row>
    <row r="27" spans="1:12" ht="18">
      <c r="A27" s="71">
        <v>26</v>
      </c>
      <c r="B27" s="237" t="s">
        <v>404</v>
      </c>
      <c r="C27" s="232" t="s">
        <v>405</v>
      </c>
      <c r="D27" s="233" t="s">
        <v>253</v>
      </c>
      <c r="E27" s="179">
        <f t="shared" si="2"/>
        <v>4</v>
      </c>
      <c r="F27" s="179">
        <f t="shared" si="2"/>
        <v>7</v>
      </c>
      <c r="G27" s="179">
        <f t="shared" si="3"/>
        <v>6</v>
      </c>
      <c r="H27" s="179">
        <f t="shared" si="3"/>
        <v>3</v>
      </c>
      <c r="I27" s="179">
        <f t="shared" si="4"/>
        <v>15</v>
      </c>
      <c r="J27" s="179">
        <f t="shared" si="4"/>
        <v>13</v>
      </c>
      <c r="K27" s="179">
        <f t="shared" si="4"/>
        <v>9</v>
      </c>
      <c r="L27" s="179">
        <f t="shared" si="5"/>
        <v>12</v>
      </c>
    </row>
    <row r="28" spans="1:12" ht="18">
      <c r="A28" s="71">
        <v>27</v>
      </c>
      <c r="B28" s="228" t="s">
        <v>406</v>
      </c>
      <c r="C28" s="229" t="s">
        <v>407</v>
      </c>
      <c r="D28" s="230" t="s">
        <v>253</v>
      </c>
      <c r="E28" s="179">
        <f t="shared" si="2"/>
        <v>2</v>
      </c>
      <c r="F28" s="179">
        <f t="shared" si="2"/>
        <v>7</v>
      </c>
      <c r="G28" s="179">
        <f t="shared" si="3"/>
        <v>1</v>
      </c>
      <c r="H28" s="179">
        <f t="shared" si="3"/>
        <v>8</v>
      </c>
      <c r="I28" s="179">
        <f t="shared" si="4"/>
        <v>10</v>
      </c>
      <c r="J28" s="179">
        <f t="shared" si="4"/>
        <v>15</v>
      </c>
      <c r="K28" s="179">
        <f t="shared" si="4"/>
        <v>9</v>
      </c>
      <c r="L28" s="179">
        <f t="shared" si="5"/>
        <v>14</v>
      </c>
    </row>
    <row r="29" spans="1:12" ht="18">
      <c r="A29" s="71">
        <v>28</v>
      </c>
      <c r="B29" s="237" t="s">
        <v>408</v>
      </c>
      <c r="C29" s="232" t="s">
        <v>321</v>
      </c>
      <c r="D29" s="233" t="s">
        <v>253</v>
      </c>
      <c r="E29" s="179">
        <f t="shared" si="2"/>
        <v>5</v>
      </c>
      <c r="F29" s="179">
        <f t="shared" si="2"/>
        <v>4</v>
      </c>
      <c r="G29" s="179">
        <f t="shared" si="3"/>
        <v>1</v>
      </c>
      <c r="H29" s="179">
        <f t="shared" si="3"/>
        <v>3</v>
      </c>
      <c r="I29" s="179">
        <f t="shared" si="4"/>
        <v>15</v>
      </c>
      <c r="J29" s="179">
        <f t="shared" si="4"/>
        <v>13</v>
      </c>
      <c r="K29" s="179">
        <f t="shared" si="4"/>
        <v>9</v>
      </c>
      <c r="L29" s="179">
        <f t="shared" si="5"/>
        <v>11</v>
      </c>
    </row>
    <row r="30" spans="1:12" ht="18">
      <c r="A30" s="71">
        <v>29</v>
      </c>
      <c r="B30" s="71"/>
      <c r="C30" s="71"/>
      <c r="D30" s="71"/>
      <c r="E30" s="179">
        <f t="shared" si="2"/>
        <v>2</v>
      </c>
      <c r="F30" s="179">
        <f t="shared" si="2"/>
        <v>4</v>
      </c>
      <c r="G30" s="179">
        <f t="shared" si="3"/>
        <v>6</v>
      </c>
      <c r="H30" s="179">
        <f t="shared" si="3"/>
        <v>8</v>
      </c>
      <c r="I30" s="179">
        <f t="shared" si="4"/>
        <v>10</v>
      </c>
      <c r="J30" s="179">
        <f t="shared" si="4"/>
        <v>16</v>
      </c>
      <c r="K30" s="179">
        <f t="shared" si="4"/>
        <v>12</v>
      </c>
      <c r="L30" s="179">
        <f t="shared" si="5"/>
        <v>14</v>
      </c>
    </row>
    <row r="31" spans="1:12" ht="18">
      <c r="A31" s="71">
        <v>30</v>
      </c>
      <c r="B31" s="71"/>
      <c r="C31" s="71"/>
      <c r="D31" s="71"/>
      <c r="E31" s="179">
        <f t="shared" si="2"/>
        <v>5</v>
      </c>
      <c r="F31" s="179">
        <f t="shared" si="2"/>
        <v>7</v>
      </c>
      <c r="G31" s="179">
        <f t="shared" si="3"/>
        <v>1</v>
      </c>
      <c r="H31" s="179">
        <f t="shared" si="3"/>
        <v>6</v>
      </c>
      <c r="I31" s="179">
        <f t="shared" si="4"/>
        <v>15</v>
      </c>
      <c r="J31" s="179">
        <f t="shared" si="4"/>
        <v>13</v>
      </c>
      <c r="K31" s="179">
        <f t="shared" si="4"/>
        <v>9</v>
      </c>
      <c r="L31" s="179">
        <f t="shared" si="5"/>
        <v>12</v>
      </c>
    </row>
    <row r="32" spans="1:12" ht="18">
      <c r="A32" s="71">
        <v>31</v>
      </c>
      <c r="B32" s="71"/>
      <c r="C32" s="71"/>
      <c r="D32" s="71"/>
      <c r="E32" s="179">
        <f t="shared" si="2"/>
        <v>2</v>
      </c>
      <c r="F32" s="179">
        <f t="shared" si="2"/>
        <v>5</v>
      </c>
      <c r="G32" s="179">
        <f t="shared" si="3"/>
        <v>3</v>
      </c>
      <c r="H32" s="179">
        <f t="shared" si="3"/>
        <v>8</v>
      </c>
      <c r="I32" s="179">
        <f t="shared" si="4"/>
        <v>10</v>
      </c>
      <c r="J32" s="179">
        <f t="shared" si="4"/>
        <v>15</v>
      </c>
      <c r="K32" s="179">
        <f t="shared" si="4"/>
        <v>9</v>
      </c>
      <c r="L32" s="179">
        <f t="shared" si="5"/>
        <v>11</v>
      </c>
    </row>
    <row r="33" spans="1:12" ht="18">
      <c r="A33" s="71">
        <v>32</v>
      </c>
      <c r="B33" s="71"/>
      <c r="C33" s="71"/>
      <c r="D33" s="71"/>
      <c r="E33" s="179">
        <f t="shared" si="2"/>
        <v>4</v>
      </c>
      <c r="F33" s="179">
        <f t="shared" si="2"/>
        <v>7</v>
      </c>
      <c r="G33" s="179">
        <f t="shared" si="3"/>
        <v>1</v>
      </c>
      <c r="H33" s="179">
        <f t="shared" si="3"/>
        <v>8</v>
      </c>
      <c r="I33" s="179">
        <f t="shared" si="4"/>
        <v>10</v>
      </c>
      <c r="J33" s="179">
        <f t="shared" si="4"/>
        <v>16</v>
      </c>
      <c r="K33" s="179">
        <f t="shared" si="4"/>
        <v>9</v>
      </c>
      <c r="L33" s="179">
        <f t="shared" si="5"/>
        <v>11</v>
      </c>
    </row>
    <row r="34" spans="1:12" ht="18">
      <c r="A34" s="71">
        <v>33</v>
      </c>
      <c r="B34" s="71"/>
      <c r="C34" s="71"/>
      <c r="D34" s="71"/>
      <c r="E34" s="179">
        <f t="shared" si="2"/>
        <v>2</v>
      </c>
      <c r="F34" s="179">
        <f t="shared" si="2"/>
        <v>7</v>
      </c>
      <c r="G34" s="179">
        <f t="shared" si="3"/>
        <v>1</v>
      </c>
      <c r="H34" s="179">
        <f t="shared" si="3"/>
        <v>3</v>
      </c>
      <c r="I34" s="179">
        <f t="shared" si="4"/>
        <v>10</v>
      </c>
      <c r="J34" s="179">
        <f t="shared" si="4"/>
        <v>16</v>
      </c>
      <c r="K34" s="179">
        <f t="shared" si="4"/>
        <v>9</v>
      </c>
      <c r="L34" s="179">
        <f t="shared" si="5"/>
        <v>14</v>
      </c>
    </row>
    <row r="35" spans="1:12" ht="18">
      <c r="A35" s="71">
        <v>34</v>
      </c>
      <c r="B35" s="71"/>
      <c r="C35" s="71"/>
      <c r="D35" s="71"/>
      <c r="E35" s="179">
        <f t="shared" si="2"/>
        <v>5</v>
      </c>
      <c r="F35" s="179">
        <f t="shared" si="2"/>
        <v>4</v>
      </c>
      <c r="G35" s="179">
        <f t="shared" si="3"/>
        <v>3</v>
      </c>
      <c r="H35" s="179">
        <f t="shared" si="3"/>
        <v>8</v>
      </c>
      <c r="I35" s="179">
        <f t="shared" si="4"/>
        <v>15</v>
      </c>
      <c r="J35" s="179">
        <f t="shared" si="4"/>
        <v>13</v>
      </c>
      <c r="K35" s="179">
        <f t="shared" si="4"/>
        <v>12</v>
      </c>
      <c r="L35" s="179">
        <f t="shared" si="5"/>
        <v>11</v>
      </c>
    </row>
    <row r="36" spans="1:12" ht="18">
      <c r="A36" s="71">
        <v>35</v>
      </c>
      <c r="B36" s="71"/>
      <c r="C36" s="71"/>
      <c r="D36" s="71"/>
      <c r="E36" s="179">
        <f t="shared" ref="E36:F43" si="6">E20</f>
        <v>2</v>
      </c>
      <c r="F36" s="179">
        <f t="shared" si="6"/>
        <v>5</v>
      </c>
      <c r="G36" s="179">
        <f t="shared" ref="G36:H43" si="7">G21</f>
        <v>1</v>
      </c>
      <c r="H36" s="179">
        <f t="shared" si="7"/>
        <v>8</v>
      </c>
      <c r="I36" s="179">
        <f t="shared" ref="I36:K43" si="8">I22</f>
        <v>10</v>
      </c>
      <c r="J36" s="179">
        <f t="shared" si="8"/>
        <v>13</v>
      </c>
      <c r="K36" s="179">
        <f t="shared" si="8"/>
        <v>12</v>
      </c>
      <c r="L36" s="179">
        <f t="shared" si="5"/>
        <v>14</v>
      </c>
    </row>
    <row r="37" spans="1:12" ht="18">
      <c r="A37" s="71">
        <v>36</v>
      </c>
      <c r="B37" s="71"/>
      <c r="C37" s="71"/>
      <c r="D37" s="71"/>
      <c r="E37" s="179">
        <f t="shared" si="6"/>
        <v>4</v>
      </c>
      <c r="F37" s="179">
        <f t="shared" si="6"/>
        <v>7</v>
      </c>
      <c r="G37" s="179">
        <f t="shared" si="7"/>
        <v>6</v>
      </c>
      <c r="H37" s="179">
        <f t="shared" si="7"/>
        <v>3</v>
      </c>
      <c r="I37" s="179">
        <f t="shared" si="8"/>
        <v>15</v>
      </c>
      <c r="J37" s="179">
        <f t="shared" si="8"/>
        <v>16</v>
      </c>
      <c r="K37" s="179">
        <f t="shared" si="8"/>
        <v>9</v>
      </c>
      <c r="L37" s="179">
        <f t="shared" si="5"/>
        <v>12</v>
      </c>
    </row>
    <row r="38" spans="1:12" ht="18">
      <c r="A38" s="71">
        <v>37</v>
      </c>
      <c r="B38" s="71"/>
      <c r="C38" s="71"/>
      <c r="D38" s="71"/>
      <c r="E38" s="179">
        <f t="shared" si="6"/>
        <v>2</v>
      </c>
      <c r="F38" s="179">
        <f t="shared" si="6"/>
        <v>7</v>
      </c>
      <c r="G38" s="179">
        <f t="shared" si="7"/>
        <v>6</v>
      </c>
      <c r="H38" s="179">
        <f t="shared" si="7"/>
        <v>8</v>
      </c>
      <c r="I38" s="179">
        <f t="shared" si="8"/>
        <v>10</v>
      </c>
      <c r="J38" s="179">
        <f t="shared" si="8"/>
        <v>15</v>
      </c>
      <c r="K38" s="179">
        <f t="shared" si="8"/>
        <v>11</v>
      </c>
      <c r="L38" s="179">
        <f t="shared" si="5"/>
        <v>14</v>
      </c>
    </row>
    <row r="39" spans="1:12" ht="18">
      <c r="A39" s="71">
        <v>38</v>
      </c>
      <c r="B39" s="71"/>
      <c r="C39" s="71"/>
      <c r="D39" s="71"/>
      <c r="E39" s="179">
        <f t="shared" si="6"/>
        <v>5</v>
      </c>
      <c r="F39" s="179">
        <f t="shared" si="6"/>
        <v>4</v>
      </c>
      <c r="G39" s="179">
        <f t="shared" si="7"/>
        <v>1</v>
      </c>
      <c r="H39" s="179">
        <f t="shared" si="7"/>
        <v>3</v>
      </c>
      <c r="I39" s="179">
        <f t="shared" si="8"/>
        <v>13</v>
      </c>
      <c r="J39" s="179">
        <f t="shared" si="8"/>
        <v>16</v>
      </c>
      <c r="K39" s="179">
        <f t="shared" si="8"/>
        <v>9</v>
      </c>
      <c r="L39" s="179">
        <f t="shared" si="5"/>
        <v>14</v>
      </c>
    </row>
    <row r="40" spans="1:12" ht="18">
      <c r="A40" s="71">
        <v>39</v>
      </c>
      <c r="B40" s="71"/>
      <c r="C40" s="71"/>
      <c r="D40" s="71"/>
      <c r="E40" s="179">
        <f t="shared" si="6"/>
        <v>2</v>
      </c>
      <c r="F40" s="179">
        <f t="shared" si="6"/>
        <v>4</v>
      </c>
      <c r="G40" s="179">
        <f t="shared" si="7"/>
        <v>3</v>
      </c>
      <c r="H40" s="179">
        <f t="shared" si="7"/>
        <v>8</v>
      </c>
      <c r="I40" s="179">
        <f t="shared" si="8"/>
        <v>10</v>
      </c>
      <c r="J40" s="179">
        <f t="shared" si="8"/>
        <v>16</v>
      </c>
      <c r="K40" s="179">
        <f t="shared" si="8"/>
        <v>9</v>
      </c>
      <c r="L40" s="179">
        <f t="shared" si="5"/>
        <v>12</v>
      </c>
    </row>
    <row r="41" spans="1:12" ht="18">
      <c r="A41" s="71">
        <v>40</v>
      </c>
      <c r="B41" s="71" t="s">
        <v>77</v>
      </c>
      <c r="C41" s="71"/>
      <c r="D41" s="71"/>
      <c r="E41" s="179">
        <f t="shared" si="6"/>
        <v>5</v>
      </c>
      <c r="F41" s="179">
        <f t="shared" si="6"/>
        <v>7</v>
      </c>
      <c r="G41" s="179">
        <f t="shared" si="7"/>
        <v>1</v>
      </c>
      <c r="H41" s="179">
        <f t="shared" si="7"/>
        <v>6</v>
      </c>
      <c r="I41" s="179">
        <f t="shared" si="8"/>
        <v>15</v>
      </c>
      <c r="J41" s="179">
        <f t="shared" si="8"/>
        <v>13</v>
      </c>
      <c r="K41" s="179">
        <f t="shared" si="8"/>
        <v>9</v>
      </c>
      <c r="L41" s="179">
        <f t="shared" si="5"/>
        <v>14</v>
      </c>
    </row>
    <row r="42" spans="1:12" ht="18">
      <c r="A42" s="71">
        <v>41</v>
      </c>
      <c r="B42" s="71" t="s">
        <v>78</v>
      </c>
      <c r="C42" s="71"/>
      <c r="D42" s="71"/>
      <c r="E42" s="179">
        <f t="shared" si="6"/>
        <v>2</v>
      </c>
      <c r="F42" s="179">
        <f t="shared" si="6"/>
        <v>5</v>
      </c>
      <c r="G42" s="179">
        <f t="shared" si="7"/>
        <v>6</v>
      </c>
      <c r="H42" s="179">
        <f t="shared" si="7"/>
        <v>3</v>
      </c>
      <c r="I42" s="179">
        <f t="shared" si="8"/>
        <v>10</v>
      </c>
      <c r="J42" s="179">
        <f t="shared" si="8"/>
        <v>15</v>
      </c>
      <c r="K42" s="179">
        <f t="shared" si="8"/>
        <v>9</v>
      </c>
      <c r="L42" s="179">
        <f t="shared" si="5"/>
        <v>11</v>
      </c>
    </row>
    <row r="43" spans="1:12" ht="18">
      <c r="A43" s="71">
        <v>42</v>
      </c>
      <c r="B43" s="71" t="s">
        <v>113</v>
      </c>
      <c r="C43" s="71"/>
      <c r="D43" s="71"/>
      <c r="E43" s="179">
        <f t="shared" si="6"/>
        <v>4</v>
      </c>
      <c r="F43" s="179">
        <f t="shared" si="6"/>
        <v>7</v>
      </c>
      <c r="G43" s="179">
        <f t="shared" si="7"/>
        <v>1</v>
      </c>
      <c r="H43" s="179">
        <f t="shared" si="7"/>
        <v>8</v>
      </c>
      <c r="I43" s="179">
        <f t="shared" si="8"/>
        <v>15</v>
      </c>
      <c r="J43" s="179">
        <f t="shared" si="8"/>
        <v>13</v>
      </c>
      <c r="K43" s="179">
        <f t="shared" si="8"/>
        <v>9</v>
      </c>
      <c r="L43" s="179">
        <f t="shared" si="5"/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C64"/>
  <sheetViews>
    <sheetView zoomScaleNormal="100" workbookViewId="0">
      <selection activeCell="B1" sqref="B1"/>
    </sheetView>
  </sheetViews>
  <sheetFormatPr baseColWidth="10" defaultRowHeight="13.2"/>
  <cols>
    <col min="2" max="2" width="84.109375" customWidth="1"/>
    <col min="3" max="3" width="14.44140625" customWidth="1"/>
  </cols>
  <sheetData>
    <row r="1" spans="1:3" ht="21.6">
      <c r="A1" s="62"/>
      <c r="B1" s="59" t="s">
        <v>209</v>
      </c>
    </row>
    <row r="2" spans="1:3" ht="15">
      <c r="A2" s="62"/>
      <c r="B2" s="60"/>
    </row>
    <row r="3" spans="1:3" ht="15">
      <c r="A3" s="62"/>
      <c r="B3" s="60" t="s">
        <v>48</v>
      </c>
    </row>
    <row r="4" spans="1:3" ht="15">
      <c r="A4" s="62"/>
      <c r="B4" s="60"/>
    </row>
    <row r="5" spans="1:3" ht="18" thickBot="1">
      <c r="A5" s="62"/>
      <c r="B5" s="153" t="s">
        <v>50</v>
      </c>
      <c r="C5" s="154"/>
    </row>
    <row r="6" spans="1:3" ht="18" thickBot="1">
      <c r="A6" s="62" t="s">
        <v>64</v>
      </c>
      <c r="B6" s="225" t="s">
        <v>410</v>
      </c>
      <c r="C6" s="65"/>
    </row>
    <row r="7" spans="1:3" ht="18" thickBot="1">
      <c r="A7" s="62" t="s">
        <v>54</v>
      </c>
      <c r="B7" s="226" t="s">
        <v>411</v>
      </c>
      <c r="C7" s="161"/>
    </row>
    <row r="8" spans="1:3" ht="18" thickBot="1">
      <c r="A8" s="62" t="s">
        <v>132</v>
      </c>
      <c r="B8" s="226" t="s">
        <v>412</v>
      </c>
      <c r="C8" s="161"/>
    </row>
    <row r="9" spans="1:3" ht="18" thickBot="1">
      <c r="A9" s="62" t="s">
        <v>252</v>
      </c>
      <c r="B9" s="226" t="s">
        <v>413</v>
      </c>
      <c r="C9" s="162"/>
    </row>
    <row r="10" spans="1:3" ht="15">
      <c r="A10" s="62"/>
      <c r="B10" s="60"/>
    </row>
    <row r="11" spans="1:3" ht="18" thickBot="1">
      <c r="A11" s="62"/>
      <c r="B11" s="153"/>
      <c r="C11" s="155"/>
    </row>
    <row r="12" spans="1:3" ht="18" thickBot="1">
      <c r="A12" s="62" t="s">
        <v>65</v>
      </c>
      <c r="B12" s="60" t="s">
        <v>330</v>
      </c>
      <c r="C12" s="64"/>
    </row>
    <row r="13" spans="1:3" ht="15">
      <c r="A13" s="62"/>
      <c r="B13" s="60"/>
    </row>
    <row r="14" spans="1:3" ht="18" thickBot="1">
      <c r="A14" s="62"/>
      <c r="B14" s="157" t="s">
        <v>51</v>
      </c>
      <c r="C14" s="156"/>
    </row>
    <row r="15" spans="1:3" ht="18" thickBot="1">
      <c r="A15" s="62" t="s">
        <v>66</v>
      </c>
      <c r="B15" s="225" t="s">
        <v>415</v>
      </c>
      <c r="C15" s="64"/>
    </row>
    <row r="16" spans="1:3" ht="18" thickBot="1">
      <c r="A16" s="62" t="s">
        <v>67</v>
      </c>
      <c r="B16" s="226" t="s">
        <v>414</v>
      </c>
      <c r="C16" s="160"/>
    </row>
    <row r="17" spans="1:3" ht="18" thickBot="1">
      <c r="A17" s="62" t="s">
        <v>68</v>
      </c>
      <c r="B17" s="226" t="s">
        <v>331</v>
      </c>
      <c r="C17" s="160"/>
    </row>
    <row r="18" spans="1:3" ht="15">
      <c r="A18" s="62"/>
      <c r="B18" s="60"/>
    </row>
    <row r="19" spans="1:3" ht="18" thickBot="1">
      <c r="A19" s="62"/>
      <c r="B19" s="153" t="s">
        <v>52</v>
      </c>
      <c r="C19" s="156"/>
    </row>
    <row r="20" spans="1:3" ht="18" thickBot="1">
      <c r="A20" s="62" t="s">
        <v>69</v>
      </c>
      <c r="B20" s="225" t="s">
        <v>416</v>
      </c>
      <c r="C20" s="64"/>
    </row>
    <row r="21" spans="1:3" ht="18" thickBot="1">
      <c r="A21" s="62" t="s">
        <v>70</v>
      </c>
      <c r="B21" s="226" t="s">
        <v>417</v>
      </c>
      <c r="C21" s="160"/>
    </row>
    <row r="22" spans="1:3" ht="18" thickBot="1">
      <c r="A22" s="62" t="s">
        <v>71</v>
      </c>
      <c r="B22" s="226" t="s">
        <v>332</v>
      </c>
      <c r="C22" s="160"/>
    </row>
    <row r="23" spans="1:3" ht="15">
      <c r="A23" s="62"/>
    </row>
    <row r="24" spans="1:3" ht="18" thickBot="1">
      <c r="A24" s="62"/>
      <c r="B24" s="153" t="s">
        <v>133</v>
      </c>
      <c r="C24" s="154"/>
    </row>
    <row r="25" spans="1:3" ht="18" thickBot="1">
      <c r="A25" s="62" t="s">
        <v>62</v>
      </c>
      <c r="B25" s="225" t="s">
        <v>418</v>
      </c>
      <c r="C25" s="64"/>
    </row>
    <row r="26" spans="1:3" ht="18" thickBot="1">
      <c r="A26" s="62" t="s">
        <v>63</v>
      </c>
      <c r="B26" s="226" t="s">
        <v>333</v>
      </c>
      <c r="C26" s="160"/>
    </row>
    <row r="27" spans="1:3" ht="18" thickBot="1">
      <c r="A27" s="62" t="s">
        <v>59</v>
      </c>
      <c r="B27" s="226" t="s">
        <v>334</v>
      </c>
      <c r="C27" s="160"/>
    </row>
    <row r="28" spans="1:3" ht="18" thickBot="1">
      <c r="A28" s="62" t="s">
        <v>60</v>
      </c>
      <c r="B28" s="226" t="s">
        <v>335</v>
      </c>
      <c r="C28" s="160"/>
    </row>
    <row r="29" spans="1:3" ht="18" thickBot="1">
      <c r="A29" s="62" t="s">
        <v>61</v>
      </c>
      <c r="B29" s="226" t="s">
        <v>336</v>
      </c>
      <c r="C29" s="160"/>
    </row>
    <row r="30" spans="1:3" ht="18" thickBot="1">
      <c r="A30" s="62" t="s">
        <v>72</v>
      </c>
      <c r="B30" s="226" t="s">
        <v>337</v>
      </c>
      <c r="C30" s="160"/>
    </row>
    <row r="31" spans="1:3" ht="18" thickBot="1">
      <c r="A31" s="62" t="s">
        <v>323</v>
      </c>
      <c r="B31" s="226" t="s">
        <v>343</v>
      </c>
      <c r="C31" s="160"/>
    </row>
    <row r="32" spans="1:3" ht="18" thickBot="1">
      <c r="A32" s="62" t="s">
        <v>324</v>
      </c>
      <c r="B32" s="225" t="s">
        <v>339</v>
      </c>
      <c r="C32" s="160"/>
    </row>
    <row r="33" spans="1:3" ht="18" thickBot="1">
      <c r="A33" s="62" t="s">
        <v>325</v>
      </c>
      <c r="B33" s="226" t="s">
        <v>340</v>
      </c>
      <c r="C33" s="160"/>
    </row>
    <row r="34" spans="1:3" ht="18" thickBot="1">
      <c r="A34" s="62" t="s">
        <v>338</v>
      </c>
      <c r="B34" s="226" t="s">
        <v>341</v>
      </c>
      <c r="C34" s="160"/>
    </row>
    <row r="35" spans="1:3" ht="18" thickBot="1">
      <c r="A35" s="62" t="s">
        <v>326</v>
      </c>
      <c r="B35" s="226" t="s">
        <v>342</v>
      </c>
      <c r="C35" s="160"/>
    </row>
    <row r="36" spans="1:3" ht="15">
      <c r="A36" s="62"/>
    </row>
    <row r="37" spans="1:3" ht="18" thickBot="1">
      <c r="A37" s="62"/>
      <c r="B37" s="153" t="s">
        <v>73</v>
      </c>
      <c r="C37" s="154"/>
    </row>
    <row r="38" spans="1:3" ht="18" thickBot="1">
      <c r="A38" s="62" t="s">
        <v>57</v>
      </c>
      <c r="B38" s="226" t="s">
        <v>344</v>
      </c>
      <c r="C38" s="159"/>
    </row>
    <row r="39" spans="1:3" ht="18" thickBot="1">
      <c r="A39" s="62" t="s">
        <v>58</v>
      </c>
      <c r="B39" s="226" t="s">
        <v>345</v>
      </c>
      <c r="C39" s="160"/>
    </row>
    <row r="40" spans="1:3" ht="18" thickBot="1">
      <c r="A40" s="62" t="s">
        <v>134</v>
      </c>
      <c r="B40" s="226" t="s">
        <v>346</v>
      </c>
      <c r="C40" s="160"/>
    </row>
    <row r="41" spans="1:3" ht="15">
      <c r="A41" s="62"/>
    </row>
    <row r="42" spans="1:3" ht="18" thickBot="1">
      <c r="A42" s="62"/>
      <c r="B42" s="153" t="s">
        <v>226</v>
      </c>
      <c r="C42" s="158"/>
    </row>
    <row r="43" spans="1:3" ht="15.6" thickBot="1">
      <c r="A43" s="62" t="s">
        <v>53</v>
      </c>
      <c r="B43" s="225" t="s">
        <v>419</v>
      </c>
      <c r="C43" s="66"/>
    </row>
    <row r="44" spans="1:3" ht="15.6" thickBot="1">
      <c r="A44" s="62" t="s">
        <v>55</v>
      </c>
      <c r="B44" s="226" t="s">
        <v>424</v>
      </c>
      <c r="C44" s="61"/>
    </row>
    <row r="45" spans="1:3" ht="15.6" thickBot="1">
      <c r="A45" s="62" t="s">
        <v>56</v>
      </c>
      <c r="B45" s="226" t="s">
        <v>347</v>
      </c>
      <c r="C45" s="61"/>
    </row>
    <row r="46" spans="1:3" ht="15">
      <c r="A46" s="62"/>
    </row>
    <row r="47" spans="1:3" ht="18" thickBot="1">
      <c r="A47" s="62"/>
      <c r="B47" s="153" t="s">
        <v>224</v>
      </c>
      <c r="C47" s="158"/>
    </row>
    <row r="48" spans="1:3" ht="15.6" thickBot="1">
      <c r="A48" s="63" t="s">
        <v>74</v>
      </c>
      <c r="B48" s="225" t="s">
        <v>225</v>
      </c>
      <c r="C48" s="66"/>
    </row>
    <row r="49" spans="1:3" ht="15.6" thickBot="1">
      <c r="A49" s="62" t="s">
        <v>75</v>
      </c>
      <c r="B49" s="226" t="s">
        <v>348</v>
      </c>
      <c r="C49" s="61"/>
    </row>
    <row r="50" spans="1:3" ht="15.6" thickBot="1">
      <c r="A50" s="62" t="s">
        <v>76</v>
      </c>
      <c r="B50" s="226" t="s">
        <v>425</v>
      </c>
      <c r="C50" s="61"/>
    </row>
    <row r="51" spans="1:3" ht="15.6" thickBot="1">
      <c r="A51" s="62" t="s">
        <v>327</v>
      </c>
      <c r="B51" s="226" t="s">
        <v>349</v>
      </c>
      <c r="C51" s="61"/>
    </row>
    <row r="52" spans="1:3" ht="15.6" thickBot="1">
      <c r="A52" s="227" t="s">
        <v>328</v>
      </c>
      <c r="B52" s="60" t="s">
        <v>350</v>
      </c>
      <c r="C52" s="61"/>
    </row>
    <row r="53" spans="1:3" ht="15.6" thickBot="1">
      <c r="A53" s="63" t="s">
        <v>329</v>
      </c>
      <c r="B53" s="226" t="s">
        <v>350</v>
      </c>
      <c r="C53" s="61"/>
    </row>
    <row r="54" spans="1:3" ht="15.6" thickBot="1">
      <c r="A54" s="62" t="s">
        <v>352</v>
      </c>
      <c r="B54" s="226" t="s">
        <v>351</v>
      </c>
      <c r="C54" s="61"/>
    </row>
    <row r="55" spans="1:3" ht="15.6" thickBot="1">
      <c r="A55" s="62" t="s">
        <v>353</v>
      </c>
      <c r="B55" s="61" t="s">
        <v>423</v>
      </c>
      <c r="C55" s="61"/>
    </row>
    <row r="57" spans="1:3" ht="18" thickBot="1">
      <c r="B57" s="153" t="s">
        <v>426</v>
      </c>
      <c r="C57" s="158"/>
    </row>
    <row r="58" spans="1:3" ht="15.6" thickBot="1">
      <c r="A58" s="63" t="s">
        <v>135</v>
      </c>
      <c r="B58" s="225" t="s">
        <v>420</v>
      </c>
      <c r="C58" s="66"/>
    </row>
    <row r="59" spans="1:3" ht="15.6" thickBot="1">
      <c r="A59" s="63" t="s">
        <v>136</v>
      </c>
      <c r="B59" s="226" t="s">
        <v>421</v>
      </c>
      <c r="C59" s="61"/>
    </row>
    <row r="60" spans="1:3" ht="15.6" thickBot="1">
      <c r="A60" s="63" t="s">
        <v>137</v>
      </c>
      <c r="B60" s="226" t="s">
        <v>422</v>
      </c>
      <c r="C60" s="61"/>
    </row>
    <row r="62" spans="1:3" ht="18" thickBot="1">
      <c r="B62" s="153" t="s">
        <v>356</v>
      </c>
      <c r="C62" s="158"/>
    </row>
    <row r="63" spans="1:3" ht="15.6" thickBot="1">
      <c r="A63" s="63" t="s">
        <v>135</v>
      </c>
      <c r="B63" s="225" t="s">
        <v>354</v>
      </c>
      <c r="C63" s="66"/>
    </row>
    <row r="64" spans="1:3" ht="30.6" thickBot="1">
      <c r="A64" s="63" t="s">
        <v>227</v>
      </c>
      <c r="B64" s="226" t="s">
        <v>355</v>
      </c>
      <c r="C64" s="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19"/>
  <sheetViews>
    <sheetView zoomScale="130" zoomScaleNormal="130" workbookViewId="0">
      <selection activeCell="E7" sqref="E7"/>
    </sheetView>
  </sheetViews>
  <sheetFormatPr baseColWidth="10" defaultColWidth="11.44140625" defaultRowHeight="13.2"/>
  <cols>
    <col min="1" max="1" width="11.44140625" style="81"/>
    <col min="2" max="2" width="12.44140625" style="81" bestFit="1" customWidth="1"/>
    <col min="3" max="10" width="11.44140625" style="81"/>
    <col min="11" max="11" width="1.33203125" style="81" customWidth="1"/>
    <col min="12" max="16384" width="11.44140625" style="81"/>
  </cols>
  <sheetData>
    <row r="1" spans="1:10" ht="13.8">
      <c r="A1" s="80" t="s">
        <v>100</v>
      </c>
    </row>
    <row r="3" spans="1:10">
      <c r="A3" s="81" t="s">
        <v>101</v>
      </c>
    </row>
    <row r="4" spans="1:10">
      <c r="B4" s="82" t="s">
        <v>39</v>
      </c>
      <c r="C4" s="83">
        <v>100000</v>
      </c>
      <c r="D4" s="82"/>
    </row>
    <row r="5" spans="1:10">
      <c r="B5" s="82" t="s">
        <v>102</v>
      </c>
      <c r="C5" s="84">
        <v>0.03</v>
      </c>
      <c r="D5" s="82"/>
    </row>
    <row r="6" spans="1:10">
      <c r="B6" s="82" t="s">
        <v>103</v>
      </c>
      <c r="C6" s="82">
        <v>4</v>
      </c>
      <c r="D6" s="82" t="s">
        <v>104</v>
      </c>
    </row>
    <row r="7" spans="1:10">
      <c r="B7" s="82" t="s">
        <v>105</v>
      </c>
      <c r="C7" s="82">
        <v>1</v>
      </c>
      <c r="D7" s="82" t="s">
        <v>106</v>
      </c>
    </row>
    <row r="8" spans="1:10">
      <c r="B8" s="82" t="s">
        <v>31</v>
      </c>
      <c r="C8" s="84">
        <v>3.5000000000000003E-2</v>
      </c>
      <c r="D8" s="82"/>
    </row>
    <row r="9" spans="1:10">
      <c r="H9" s="81" t="s">
        <v>107</v>
      </c>
    </row>
    <row r="10" spans="1:10">
      <c r="A10" s="81" t="s">
        <v>8</v>
      </c>
      <c r="B10" s="81" t="s">
        <v>29</v>
      </c>
      <c r="C10" s="81" t="s">
        <v>20</v>
      </c>
      <c r="D10" s="81" t="s">
        <v>9</v>
      </c>
      <c r="E10" s="81" t="s">
        <v>43</v>
      </c>
      <c r="F10" s="81" t="s">
        <v>108</v>
      </c>
      <c r="G10" s="81" t="s">
        <v>109</v>
      </c>
      <c r="H10" s="87">
        <f>C8-C17</f>
        <v>3.49E-2</v>
      </c>
      <c r="I10" s="81" t="s">
        <v>44</v>
      </c>
      <c r="J10" s="81" t="s">
        <v>110</v>
      </c>
    </row>
    <row r="11" spans="1:10">
      <c r="A11" s="88">
        <f>$C$4*C5</f>
        <v>3000</v>
      </c>
      <c r="B11" s="89">
        <v>1</v>
      </c>
      <c r="C11" s="90">
        <f>POWER(1+$C$8,-B11)</f>
        <v>0.96618357487922713</v>
      </c>
      <c r="D11" s="88">
        <f>C11*A11</f>
        <v>2898.5507246376815</v>
      </c>
      <c r="E11" s="91">
        <f>D11/$D$15</f>
        <v>2.9527796931299203E-2</v>
      </c>
      <c r="F11" s="92">
        <f>B11</f>
        <v>1</v>
      </c>
      <c r="G11" s="92">
        <f>B11*(1+B11)</f>
        <v>2</v>
      </c>
      <c r="H11" s="90">
        <f>POWER(1+$H$10,-B11)</f>
        <v>0.96627693496956235</v>
      </c>
      <c r="I11" s="92">
        <f>F11/(1+$C$8)</f>
        <v>0.96618357487922713</v>
      </c>
      <c r="J11" s="92">
        <f>G11/(1+$C$8)^2</f>
        <v>1.8670214007328061</v>
      </c>
    </row>
    <row r="12" spans="1:10">
      <c r="A12" s="88">
        <f>A11</f>
        <v>3000</v>
      </c>
      <c r="B12" s="89">
        <v>2</v>
      </c>
      <c r="C12" s="90">
        <f>POWER(1+$C$8,-B12)</f>
        <v>0.93351070036640305</v>
      </c>
      <c r="D12" s="88">
        <f>C12*A12</f>
        <v>2800.5321010992093</v>
      </c>
      <c r="E12" s="91">
        <f>D12/$D$15</f>
        <v>2.8529272397390535E-2</v>
      </c>
      <c r="F12" s="92">
        <f>B12</f>
        <v>2</v>
      </c>
      <c r="G12" s="92">
        <f>B12*(1+B12)</f>
        <v>6</v>
      </c>
      <c r="H12" s="90">
        <f>POWER(1+$H$10,-B12)</f>
        <v>0.93369111505417168</v>
      </c>
      <c r="I12" s="92">
        <f>F12/(1+$C$8)</f>
        <v>1.9323671497584543</v>
      </c>
      <c r="J12" s="92">
        <f>G12/(1+$C$8)^2</f>
        <v>5.6010642021984181</v>
      </c>
    </row>
    <row r="13" spans="1:10">
      <c r="A13" s="88">
        <f>A12</f>
        <v>3000</v>
      </c>
      <c r="B13" s="89">
        <v>3</v>
      </c>
      <c r="C13" s="90">
        <f>POWER(1+$C$8,-B13)</f>
        <v>0.90194270566802237</v>
      </c>
      <c r="D13" s="88">
        <f>C13*A13</f>
        <v>2705.8281170040673</v>
      </c>
      <c r="E13" s="91">
        <f>D13/$D$15</f>
        <v>2.7564514393614046E-2</v>
      </c>
      <c r="F13" s="92">
        <f>B13</f>
        <v>3</v>
      </c>
      <c r="G13" s="92">
        <f>B13*(1+B13)</f>
        <v>12</v>
      </c>
      <c r="H13" s="90">
        <f>POWER(1+$H$10,-B13)</f>
        <v>0.90220418886285791</v>
      </c>
      <c r="I13" s="92">
        <f>F13/(1+$C$8)</f>
        <v>2.8985507246376816</v>
      </c>
      <c r="J13" s="92">
        <f>G13/(1+$C$8)^2</f>
        <v>11.202128404396836</v>
      </c>
    </row>
    <row r="14" spans="1:10">
      <c r="A14" s="88">
        <f>A13+C4</f>
        <v>103000</v>
      </c>
      <c r="B14" s="89">
        <v>4</v>
      </c>
      <c r="C14" s="90">
        <f>POWER(1+$C$8,-B14)</f>
        <v>0.87144222769857238</v>
      </c>
      <c r="D14" s="88">
        <f>C14*A14</f>
        <v>89758.549452952953</v>
      </c>
      <c r="E14" s="91">
        <f>D14/$D$15</f>
        <v>0.91437841627769623</v>
      </c>
      <c r="F14" s="92">
        <f>B14</f>
        <v>4</v>
      </c>
      <c r="G14" s="92">
        <f>B14*(1+B14)</f>
        <v>20</v>
      </c>
      <c r="H14" s="90">
        <f>POWER(1+$H$10,-B14)</f>
        <v>0.87177909833110245</v>
      </c>
      <c r="I14" s="92">
        <f>F14/(1+$C$8)</f>
        <v>3.8647342995169085</v>
      </c>
      <c r="J14" s="92">
        <f>G14/(1+$C$8)^2</f>
        <v>18.67021400732806</v>
      </c>
    </row>
    <row r="15" spans="1:10">
      <c r="C15" s="86">
        <f>D15/C4</f>
        <v>0.98163460395693913</v>
      </c>
      <c r="D15" s="85">
        <f>SUM(D11:D14)</f>
        <v>98163.46039569391</v>
      </c>
      <c r="E15" s="94">
        <f>SUM(E11:E14)</f>
        <v>1</v>
      </c>
      <c r="F15" s="95">
        <f>SUMPRODUCT(F11:F14,E11:E14)</f>
        <v>3.8267935500177073</v>
      </c>
      <c r="G15" s="96">
        <f>SUMPRODUCT(G11:G14,E11:E14)</f>
        <v>18.848573726524233</v>
      </c>
      <c r="H15" s="85">
        <f>SUMPRODUCT(H11:H14,A11:A14)</f>
        <v>98199.763844763336</v>
      </c>
      <c r="I15" s="96">
        <f>SUMPRODUCT(I11:I14,E11:E14)</f>
        <v>3.697385072480877</v>
      </c>
      <c r="J15" s="96">
        <f>SUMPRODUCT(J11:J14,E11:E14)</f>
        <v>17.595345260355419</v>
      </c>
    </row>
    <row r="16" spans="1:10">
      <c r="C16" s="81" t="s">
        <v>111</v>
      </c>
      <c r="D16" s="88">
        <f>D15/C4</f>
        <v>0.98163460395693913</v>
      </c>
      <c r="E16" s="81" t="s">
        <v>45</v>
      </c>
      <c r="G16" s="81" t="s">
        <v>112</v>
      </c>
      <c r="H16" s="86">
        <f>H15-D15</f>
        <v>36.303449069426279</v>
      </c>
    </row>
    <row r="17" spans="1:8">
      <c r="A17" s="89" t="s">
        <v>44</v>
      </c>
      <c r="B17" s="97">
        <f>F15/(1+C8)</f>
        <v>3.697385072480877</v>
      </c>
      <c r="C17" s="98">
        <v>1E-4</v>
      </c>
      <c r="D17" s="99">
        <f>B17*C17*D15</f>
        <v>36.294811313010641</v>
      </c>
      <c r="E17" s="100">
        <f>H16-D17</f>
        <v>8.6377564156379094E-3</v>
      </c>
    </row>
    <row r="18" spans="1:8">
      <c r="A18" s="89" t="s">
        <v>110</v>
      </c>
      <c r="B18" s="93">
        <f>G15/(1+C8)/(1+C8)</f>
        <v>17.595345260355419</v>
      </c>
      <c r="C18" s="101">
        <f>C17*C17/2</f>
        <v>5.0000000000000001E-9</v>
      </c>
      <c r="D18" s="99">
        <f>B18*C18*D15</f>
        <v>8.636099888067298E-3</v>
      </c>
      <c r="E18" s="100">
        <f>E17-D18</f>
        <v>1.6565275706113824E-6</v>
      </c>
      <c r="H18" s="81" t="str">
        <f>form(G18)</f>
        <v/>
      </c>
    </row>
    <row r="19" spans="1:8">
      <c r="H19" s="81" t="str">
        <f>form(G19)</f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39"/>
  <sheetViews>
    <sheetView zoomScale="115" zoomScaleNormal="115" workbookViewId="0">
      <selection activeCell="D4" sqref="D4"/>
    </sheetView>
  </sheetViews>
  <sheetFormatPr baseColWidth="10" defaultRowHeight="13.2"/>
  <cols>
    <col min="1" max="1" width="13.5546875" customWidth="1"/>
  </cols>
  <sheetData>
    <row r="1" spans="1:6" ht="17.399999999999999">
      <c r="A1" s="19" t="s">
        <v>96</v>
      </c>
    </row>
    <row r="3" spans="1:6">
      <c r="B3" t="s">
        <v>79</v>
      </c>
      <c r="E3" t="s">
        <v>80</v>
      </c>
    </row>
    <row r="5" spans="1:6">
      <c r="A5" t="s">
        <v>38</v>
      </c>
      <c r="B5" s="1">
        <v>100000</v>
      </c>
      <c r="C5" s="73" t="str">
        <f>form(B5)</f>
        <v>100000</v>
      </c>
      <c r="D5" s="1"/>
      <c r="E5" s="1">
        <f>B5</f>
        <v>100000</v>
      </c>
      <c r="F5" s="73" t="str">
        <f>form(E5)</f>
        <v>=B5</v>
      </c>
    </row>
    <row r="6" spans="1:6">
      <c r="A6" t="s">
        <v>3</v>
      </c>
      <c r="B6" s="74">
        <v>3.5000000000000003E-2</v>
      </c>
      <c r="C6" s="73" t="str">
        <f>form(B6)</f>
        <v>0,035</v>
      </c>
      <c r="D6" s="74"/>
      <c r="E6" s="74">
        <f>B6</f>
        <v>3.5000000000000003E-2</v>
      </c>
      <c r="F6" s="73" t="str">
        <f>form(E6)</f>
        <v>=B6</v>
      </c>
    </row>
    <row r="7" spans="1:6">
      <c r="A7" t="s">
        <v>81</v>
      </c>
      <c r="B7" s="12">
        <v>40969</v>
      </c>
      <c r="C7" s="73" t="str">
        <f>form(B7)</f>
        <v>40969</v>
      </c>
      <c r="D7" s="12"/>
      <c r="E7" s="12">
        <f>B7</f>
        <v>40969</v>
      </c>
      <c r="F7" s="73" t="str">
        <f>form(E7)</f>
        <v>=B7</v>
      </c>
    </row>
    <row r="8" spans="1:6">
      <c r="A8" t="s">
        <v>82</v>
      </c>
      <c r="B8" s="12">
        <f>EDATE(B7,9)</f>
        <v>41244</v>
      </c>
      <c r="C8" s="73" t="str">
        <f>form(B8)</f>
        <v>=MOIS.DECALER(B7;9)</v>
      </c>
      <c r="D8" s="12"/>
      <c r="E8" s="12">
        <f>B8</f>
        <v>41244</v>
      </c>
      <c r="F8" s="73" t="str">
        <f>form(E8)</f>
        <v>=B8</v>
      </c>
    </row>
    <row r="9" spans="1:6">
      <c r="A9" t="s">
        <v>7</v>
      </c>
      <c r="B9">
        <v>360</v>
      </c>
      <c r="C9" s="73" t="str">
        <f t="shared" ref="C9:C34" si="0">form(B9)</f>
        <v>360</v>
      </c>
      <c r="E9">
        <f>B9</f>
        <v>360</v>
      </c>
      <c r="F9" s="73" t="str">
        <f>form(E9)</f>
        <v>=B9</v>
      </c>
    </row>
    <row r="10" spans="1:6">
      <c r="C10" s="73" t="str">
        <f t="shared" si="0"/>
        <v/>
      </c>
    </row>
    <row r="11" spans="1:6">
      <c r="A11" t="s">
        <v>30</v>
      </c>
      <c r="B11">
        <f>B8-B7</f>
        <v>275</v>
      </c>
      <c r="C11" s="73" t="str">
        <f t="shared" si="0"/>
        <v>=B8-B7</v>
      </c>
      <c r="E11">
        <f>B11</f>
        <v>275</v>
      </c>
      <c r="F11" s="73" t="str">
        <f t="shared" ref="F11:F39" si="1">form(E11)</f>
        <v>=B11</v>
      </c>
    </row>
    <row r="12" spans="1:6">
      <c r="A12" t="s">
        <v>24</v>
      </c>
      <c r="B12" s="1">
        <f>B11*B6*B5/B9</f>
        <v>2673.6111111111118</v>
      </c>
      <c r="C12" s="73" t="str">
        <f t="shared" si="0"/>
        <v>=B11*B6*B5/B9</v>
      </c>
      <c r="D12" s="1"/>
      <c r="E12" s="1">
        <f>B12</f>
        <v>2673.6111111111118</v>
      </c>
      <c r="F12" s="73" t="str">
        <f t="shared" si="1"/>
        <v>=B12</v>
      </c>
    </row>
    <row r="13" spans="1:6">
      <c r="A13" t="s">
        <v>27</v>
      </c>
      <c r="B13" s="1">
        <f>B12+B5</f>
        <v>102673.61111111111</v>
      </c>
      <c r="C13" s="73" t="str">
        <f t="shared" si="0"/>
        <v>=B12+B5</v>
      </c>
      <c r="D13" s="1"/>
      <c r="E13" s="1">
        <f>B13</f>
        <v>102673.61111111111</v>
      </c>
      <c r="F13" s="73" t="str">
        <f t="shared" si="1"/>
        <v>=B13</v>
      </c>
    </row>
    <row r="14" spans="1:6">
      <c r="A14" t="s">
        <v>83</v>
      </c>
      <c r="B14" s="75">
        <f>B13*POWER(1+B6,-B11/B9)</f>
        <v>100010.60847177758</v>
      </c>
      <c r="C14" s="73" t="str">
        <f t="shared" si="0"/>
        <v>=B13*PUISSANCE(1+B6;-B11/B9)</v>
      </c>
      <c r="D14" s="1"/>
      <c r="E14" s="75">
        <f>E13*POWER(1+E6*E11/E9,-1)</f>
        <v>100000</v>
      </c>
      <c r="F14" s="73" t="str">
        <f t="shared" si="1"/>
        <v>=E13*PUISSANCE(1+E6*E11/E9;-1)</v>
      </c>
    </row>
    <row r="15" spans="1:6">
      <c r="A15" t="s">
        <v>84</v>
      </c>
      <c r="B15" s="75">
        <f>B13*POWER(1+B6,-B19/B9)</f>
        <v>100893.72557082433</v>
      </c>
      <c r="C15" s="73"/>
      <c r="D15" s="1"/>
      <c r="E15" s="75">
        <f>E13*POWER(1+E6*E19/E9,-1)</f>
        <v>100878.80896821823</v>
      </c>
      <c r="F15" s="73" t="str">
        <f t="shared" si="1"/>
        <v>=E13*PUISSANCE(1+E6*E19/E9;-1)</v>
      </c>
    </row>
    <row r="16" spans="1:6">
      <c r="A16" t="s">
        <v>85</v>
      </c>
      <c r="B16" s="75">
        <f>B13*POWER(1+B20,-B11/B9)</f>
        <v>100017.99045275386</v>
      </c>
      <c r="C16" s="73"/>
      <c r="D16" s="1"/>
      <c r="E16" s="75">
        <f>E13*POWER(1+E20*E11/E9,-1)</f>
        <v>100007.44052651871</v>
      </c>
      <c r="F16" s="73" t="str">
        <f t="shared" si="1"/>
        <v>=E13*PUISSANCE(1+E20*E11/E9;-1)</v>
      </c>
    </row>
    <row r="17" spans="1:6">
      <c r="A17" t="s">
        <v>9</v>
      </c>
      <c r="B17" s="75">
        <f>B13*POWER(1+B20,-B19/B9)</f>
        <v>100898.68125983658</v>
      </c>
      <c r="C17" s="73" t="str">
        <f>form(B17)</f>
        <v>=B13*PUISSANCE(1+B20;-B19/B9)</v>
      </c>
      <c r="D17" s="1"/>
      <c r="E17" s="75">
        <f>E13*POWER(1+E20*E19/E9,-1)</f>
        <v>100883.84758507882</v>
      </c>
      <c r="F17" s="73" t="str">
        <f>form(E17)</f>
        <v>=E13*PUISSANCE(1+E20*E19/E9;-1)</v>
      </c>
    </row>
    <row r="18" spans="1:6">
      <c r="A18" t="s">
        <v>86</v>
      </c>
      <c r="B18" s="12">
        <v>41061</v>
      </c>
      <c r="C18" s="73" t="str">
        <f t="shared" si="0"/>
        <v>41061</v>
      </c>
      <c r="D18" s="1"/>
      <c r="E18" s="12">
        <f>B18</f>
        <v>41061</v>
      </c>
      <c r="F18" s="73" t="str">
        <f t="shared" si="1"/>
        <v>=B18</v>
      </c>
    </row>
    <row r="19" spans="1:6">
      <c r="A19" t="s">
        <v>30</v>
      </c>
      <c r="B19">
        <f>B8-B18</f>
        <v>183</v>
      </c>
      <c r="C19" s="73" t="str">
        <f t="shared" si="0"/>
        <v>=B8-B18</v>
      </c>
      <c r="D19" s="1"/>
      <c r="E19">
        <f>B19</f>
        <v>183</v>
      </c>
      <c r="F19" s="73" t="str">
        <f t="shared" si="1"/>
        <v>=B19</v>
      </c>
    </row>
    <row r="20" spans="1:6">
      <c r="A20" t="s">
        <v>31</v>
      </c>
      <c r="B20" s="74">
        <v>3.49E-2</v>
      </c>
      <c r="C20" s="73" t="str">
        <f t="shared" si="0"/>
        <v>0,0349</v>
      </c>
      <c r="D20" s="1"/>
      <c r="E20" s="74">
        <f>B20</f>
        <v>3.49E-2</v>
      </c>
      <c r="F20" s="73" t="str">
        <f t="shared" si="1"/>
        <v>=B20</v>
      </c>
    </row>
    <row r="22" spans="1:6">
      <c r="A22" t="s">
        <v>23</v>
      </c>
      <c r="B22" s="1">
        <f>B17-B14</f>
        <v>888.07278805899841</v>
      </c>
      <c r="C22" s="73" t="str">
        <f t="shared" si="0"/>
        <v>=B17-B14</v>
      </c>
      <c r="D22" s="1"/>
      <c r="E22" s="1">
        <f>E17-E14</f>
        <v>883.84758507882361</v>
      </c>
      <c r="F22" s="73" t="str">
        <f t="shared" si="1"/>
        <v>=E17-E14</v>
      </c>
    </row>
    <row r="23" spans="1:6">
      <c r="A23" t="s">
        <v>5</v>
      </c>
      <c r="B23" s="1">
        <f>(B18-B7)*B12/B11</f>
        <v>894.44444444444468</v>
      </c>
      <c r="C23" s="73" t="str">
        <f t="shared" si="0"/>
        <v>=(B18-B7)*B12/B11</v>
      </c>
      <c r="D23" s="1"/>
      <c r="E23" s="1">
        <f>(E18-E7)*E12/E11</f>
        <v>894.44444444444468</v>
      </c>
      <c r="F23" s="73" t="str">
        <f t="shared" si="1"/>
        <v>=(E18-E7)*E12/E11</v>
      </c>
    </row>
    <row r="24" spans="1:6">
      <c r="A24" t="s">
        <v>87</v>
      </c>
      <c r="B24" s="1">
        <f>B22-B23</f>
        <v>-6.371656385446272</v>
      </c>
      <c r="C24" s="73" t="str">
        <f t="shared" si="0"/>
        <v>=B22-B23</v>
      </c>
      <c r="D24" s="1"/>
      <c r="E24" s="1">
        <f>E22-E23</f>
        <v>-10.596859365621071</v>
      </c>
      <c r="F24" s="73" t="str">
        <f t="shared" si="1"/>
        <v>=E22-E23</v>
      </c>
    </row>
    <row r="25" spans="1:6">
      <c r="A25" s="24" t="s">
        <v>98</v>
      </c>
      <c r="B25" s="76">
        <f>-B11/360*POWER(1+B20,-1)</f>
        <v>-0.73812821421286012</v>
      </c>
      <c r="C25" s="73" t="str">
        <f t="shared" si="0"/>
        <v>=-B11/360*PUISSANCE(1+B20;-1)</v>
      </c>
      <c r="D25" s="1"/>
      <c r="E25" s="76">
        <f>-E11/360*POWER(1+E20*E11/E9,-1)</f>
        <v>-0.74405265187129233</v>
      </c>
      <c r="F25" s="73" t="str">
        <f t="shared" si="1"/>
        <v>=-E11/360*PUISSANCE(1+E20*E11/E9;-1)</v>
      </c>
    </row>
    <row r="26" spans="1:6">
      <c r="A26" s="24" t="s">
        <v>99</v>
      </c>
      <c r="B26" s="76">
        <f>-B19/360*POWER(1+B20,-1)</f>
        <v>-0.49119077527619415</v>
      </c>
      <c r="C26" s="73" t="str">
        <f t="shared" si="0"/>
        <v>=-B19/360*PUISSANCE(1+B20;-1)</v>
      </c>
      <c r="D26" s="1"/>
      <c r="E26" s="76">
        <f>-E19/360*POWER(1+E20*E11/E9,-1)</f>
        <v>-0.49513321924525999</v>
      </c>
      <c r="F26" s="73" t="str">
        <f t="shared" si="1"/>
        <v>=-E19/360*PUISSANCE(1+E20*E11/E9;-1)</v>
      </c>
    </row>
    <row r="27" spans="1:6">
      <c r="A27" t="s">
        <v>88</v>
      </c>
      <c r="B27" s="18">
        <f>B20-B6</f>
        <v>-1.0000000000000286E-4</v>
      </c>
      <c r="C27" s="73" t="str">
        <f t="shared" si="0"/>
        <v>=B20-B6</v>
      </c>
      <c r="D27" s="1"/>
      <c r="E27" s="18">
        <f>E20-E6</f>
        <v>-1.0000000000000286E-4</v>
      </c>
      <c r="F27" s="73" t="str">
        <f t="shared" si="1"/>
        <v>=E20-E6</v>
      </c>
    </row>
    <row r="28" spans="1:6">
      <c r="B28" s="18"/>
      <c r="C28" s="73"/>
      <c r="D28" s="1"/>
      <c r="E28" s="18"/>
      <c r="F28" s="73"/>
    </row>
    <row r="29" spans="1:6">
      <c r="A29" t="s">
        <v>89</v>
      </c>
      <c r="B29" s="1">
        <f>(B16-B14)</f>
        <v>7.3819809762790101</v>
      </c>
      <c r="C29" s="73"/>
      <c r="D29" s="1"/>
      <c r="E29" s="1">
        <f>(E16-E14)</f>
        <v>7.4405265187087934</v>
      </c>
      <c r="F29" s="73"/>
    </row>
    <row r="30" spans="1:6">
      <c r="A30" t="s">
        <v>90</v>
      </c>
      <c r="B30">
        <f>(B16-B14)/B17/B27</f>
        <v>-0.73162313759766129</v>
      </c>
      <c r="C30" s="73" t="str">
        <f t="shared" si="0"/>
        <v>=(B16-B14)/B17/B27</v>
      </c>
      <c r="E30">
        <f>(E16-E14)/E17/E27</f>
        <v>-0.73753397563804535</v>
      </c>
      <c r="F30" s="73" t="str">
        <f t="shared" si="1"/>
        <v>=(E16-E14)/E17/E27</v>
      </c>
    </row>
    <row r="31" spans="1:6">
      <c r="B31" s="77">
        <f>B25-B30</f>
        <v>-6.5050766151988348E-3</v>
      </c>
      <c r="C31" s="73" t="str">
        <f t="shared" si="0"/>
        <v>=B25-B30</v>
      </c>
      <c r="D31" s="78"/>
      <c r="E31" s="77">
        <f>E25-E30</f>
        <v>-6.5186762332469783E-3</v>
      </c>
      <c r="F31" s="73" t="str">
        <f t="shared" si="1"/>
        <v>=E25-E30</v>
      </c>
    </row>
    <row r="32" spans="1:6">
      <c r="A32" t="s">
        <v>91</v>
      </c>
      <c r="B32" s="1">
        <f>(B17-B15)</f>
        <v>4.9556890122476034</v>
      </c>
      <c r="C32" s="73"/>
      <c r="D32" s="78"/>
      <c r="E32" s="1">
        <f>(E17-E15)</f>
        <v>5.0386168605909916</v>
      </c>
      <c r="F32" s="73"/>
    </row>
    <row r="33" spans="1:6">
      <c r="A33" t="s">
        <v>92</v>
      </c>
      <c r="B33">
        <f>(B17-B15)/B17/B27</f>
        <v>-0.49115498343189029</v>
      </c>
      <c r="C33" s="73" t="str">
        <f t="shared" si="0"/>
        <v>=(B17-B15)/B17/B27</v>
      </c>
      <c r="E33">
        <f>(E17-E15)/E17/E27</f>
        <v>-0.49944733286878334</v>
      </c>
      <c r="F33" s="73" t="str">
        <f t="shared" si="1"/>
        <v>=(E17-E15)/E17/E27</v>
      </c>
    </row>
    <row r="34" spans="1:6">
      <c r="B34" s="77">
        <f>B26-B33</f>
        <v>-3.5791844303856291E-5</v>
      </c>
      <c r="C34" s="73" t="str">
        <f t="shared" si="0"/>
        <v>=B26-B33</v>
      </c>
      <c r="D34" s="78"/>
      <c r="E34" s="77">
        <f>E26-E33</f>
        <v>4.3141136235233524E-3</v>
      </c>
      <c r="F34" s="73" t="str">
        <f t="shared" si="1"/>
        <v>=E26-E33</v>
      </c>
    </row>
    <row r="36" spans="1:6">
      <c r="A36" s="24" t="s">
        <v>97</v>
      </c>
    </row>
    <row r="37" spans="1:6">
      <c r="A37" t="s">
        <v>93</v>
      </c>
      <c r="B37" s="1">
        <f>B22-B23</f>
        <v>-6.371656385446272</v>
      </c>
      <c r="E37" s="1">
        <f>E22-E23</f>
        <v>-10.596859365621071</v>
      </c>
      <c r="F37" s="73" t="str">
        <f t="shared" si="1"/>
        <v>=E22-E23</v>
      </c>
    </row>
    <row r="38" spans="1:6">
      <c r="A38" t="s">
        <v>94</v>
      </c>
      <c r="B38" s="79">
        <f>B25</f>
        <v>-0.73812821421286012</v>
      </c>
      <c r="E38" s="79">
        <f>E25</f>
        <v>-0.74405265187129233</v>
      </c>
      <c r="F38" s="73" t="str">
        <f t="shared" si="1"/>
        <v>=E25</v>
      </c>
    </row>
    <row r="39" spans="1:6">
      <c r="A39" t="s">
        <v>95</v>
      </c>
      <c r="B39" s="79">
        <f>B37/B14/B27</f>
        <v>0.63709805217754822</v>
      </c>
      <c r="E39" s="79">
        <f>E37/E14/E27</f>
        <v>1.0596859365620768</v>
      </c>
      <c r="F39" s="73" t="str">
        <f t="shared" si="1"/>
        <v>=E37/E14/E27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Texte</vt:lpstr>
      <vt:lpstr>Euribor</vt:lpstr>
      <vt:lpstr>Portage</vt:lpstr>
      <vt:lpstr>Courbe</vt:lpstr>
      <vt:lpstr>Portefeuille</vt:lpstr>
      <vt:lpstr>Students</vt:lpstr>
      <vt:lpstr>Réponses</vt:lpstr>
      <vt:lpstr>Sensi</vt:lpstr>
      <vt:lpstr>Risques</vt:lpstr>
    </vt:vector>
  </TitlesOfParts>
  <Company>FINKEYS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RESULTATS</dc:title>
  <dc:subject>CAPITAL MARKETS</dc:subject>
  <dc:creator>PHILIPPE DUCHEMIN</dc:creator>
  <cp:lastModifiedBy>PHILIPPE</cp:lastModifiedBy>
  <dcterms:created xsi:type="dcterms:W3CDTF">2007-05-20T19:57:55Z</dcterms:created>
  <dcterms:modified xsi:type="dcterms:W3CDTF">2018-02-21T20:35:25Z</dcterms:modified>
</cp:coreProperties>
</file>